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05" windowWidth="12420" windowHeight="11760" tabRatio="855" activeTab="4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питанием'!$A$1:$M$20</definedName>
    <definedName name="_xlnm.Print_Area" localSheetId="2">'Пищеблок'!$A$1:$F$50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6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8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9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5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<sst xmlns="http://schemas.openxmlformats.org/spreadsheetml/2006/main" count="488" uniqueCount="308">
  <si>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</si>
  <si>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</si>
  <si>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</si>
  <si>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</si>
  <si>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</si>
  <si>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</si>
  <si>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</si>
  <si>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</si>
  <si>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</si>
  <si>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</si>
  <si>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</si>
  <si>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</si>
  <si>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</si>
  <si>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</si>
  <si>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</si>
  <si>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</si>
  <si>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количество радио-  и  телевизионных компаний, которые транслировали информационные сюжеты по совершенствованию школьного питания в регионе 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</si>
  <si>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</si>
  <si>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 xml:space="preserve">количество наименований газет и журналов, в которых вышли публикации по совершенствованию школьного питания в регионе </t>
  </si>
  <si>
    <t>Количество публикаций по совершенствованию школьного питания в средствах массовой информации, из них: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</si>
  <si>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</si>
  <si>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</si>
  <si>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</si>
  <si>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</si>
  <si>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</si>
  <si>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</si>
  <si>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</si>
  <si>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</si>
  <si>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специализированного автотранспорта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</si>
  <si>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</si>
  <si>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</si>
  <si>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</si>
  <si>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</si>
  <si>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</si>
  <si>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</si>
  <si>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</si>
  <si>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</si>
  <si>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</si>
  <si>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</si>
  <si>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</si>
  <si>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</si>
  <si>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</si>
  <si>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</si>
  <si>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</si>
  <si>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</si>
  <si>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</si>
  <si>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</si>
  <si>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</si>
  <si>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</si>
  <si>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</si>
  <si>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</si>
  <si>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</si>
  <si>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</si>
  <si>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</si>
  <si>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</si>
  <si>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</si>
  <si>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</si>
  <si>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</si>
  <si>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</si>
  <si>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</si>
  <si>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</si>
  <si>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</si>
  <si>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</si>
  <si>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</si>
  <si>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</si>
  <si>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</si>
  <si>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от 1 года до 3 лет</t>
  </si>
  <si>
    <t>более 3 лет</t>
  </si>
  <si>
    <t>Пропаганда здорового питания</t>
  </si>
  <si>
    <t>Количество школ</t>
  </si>
  <si>
    <t>% от общего количества школ</t>
  </si>
  <si>
    <t>1 неделя</t>
  </si>
  <si>
    <t>2 недели</t>
  </si>
  <si>
    <t>3 недели</t>
  </si>
  <si>
    <t>4 недели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</si>
  <si>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</si>
  <si>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</si>
  <si>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</si>
  <si>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</si>
  <si>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Количество школ, фактически применяемые рационы питания в которых соответствуют согласованным с территориальным управлением Роспотребнадзора,
в том числе:</t>
  </si>
  <si>
    <t>по составу рациона (блюда)</t>
  </si>
  <si>
    <t>по выходу блюд (вес)</t>
  </si>
  <si>
    <t>по пищевой ценности рациона (белки, жиры, углеводы, энергетическая ценность)</t>
  </si>
  <si>
    <t>ИТОГО</t>
  </si>
  <si>
    <t>Количество школ в которых имеется доступ в интернет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</si>
  <si>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</si>
  <si>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</si>
  <si>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</si>
  <si>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</si>
  <si>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</si>
  <si>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</si>
  <si>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>Количество пищеблоков, которые имеют все необходимые помещения для приготовления пищи в соответствии с типом пищеблока</t>
  </si>
  <si>
    <t xml:space="preserve">Техническое состояние помещений школьных пищеблоков в текущем году </t>
  </si>
  <si>
    <t>внедрена в полном объеме</t>
  </si>
  <si>
    <t>внедрена в неполном объеме</t>
  </si>
  <si>
    <t>в текущем году идет экспериментальная апробация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</si>
  <si>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</si>
  <si>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</si>
  <si>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</si>
  <si>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</si>
  <si>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</si>
  <si>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</si>
  <si>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</si>
  <si>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</si>
  <si>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</si>
  <si>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</si>
  <si>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</si>
  <si>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</si>
  <si>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Количество буфетов, в которых не предполагается организация горячего питания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</si>
  <si>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</si>
  <si>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</si>
  <si>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</si>
  <si>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</si>
  <si>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</si>
  <si>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</si>
  <si>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</si>
  <si>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</si>
  <si>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</si>
  <si>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</si>
  <si>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</si>
  <si>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</si>
  <si>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</si>
  <si>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</si>
  <si>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</si>
  <si>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</si>
  <si>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</si>
  <si>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</si>
  <si>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</si>
  <si>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</si>
  <si>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</si>
  <si>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</si>
  <si>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</si>
  <si>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</si>
  <si>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</si>
  <si>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</si>
  <si>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</si>
  <si>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</si>
  <si>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</si>
  <si>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</si>
  <si>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</si>
  <si>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</si>
  <si>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</si>
  <si>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</si>
  <si>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</si>
  <si>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</si>
  <si>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</si>
  <si>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</si>
  <si>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</si>
  <si>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</si>
  <si>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</si>
  <si>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</si>
  <si>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</si>
  <si>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</si>
  <si>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</si>
  <si>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</si>
  <si>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</si>
  <si>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</si>
  <si>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</si>
  <si>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</si>
  <si>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</si>
  <si>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2011 год</t>
  </si>
  <si>
    <t>Организаторы питания в школах</t>
  </si>
  <si>
    <t>количество организаторов питания</t>
  </si>
  <si>
    <t xml:space="preserve">работают на рынке услуг общественного питания  </t>
  </si>
  <si>
    <t>менее 1 года</t>
  </si>
  <si>
    <t>на рынке услуг по организации питания в детских организованных коллективах</t>
  </si>
  <si>
    <t>получают услуги от школ на безвозмездной основе</t>
  </si>
  <si>
    <t>предоставление помещений</t>
  </si>
  <si>
    <t>водопровод, канализация</t>
  </si>
  <si>
    <t>электроэнергия</t>
  </si>
  <si>
    <t>технологическое оборудование</t>
  </si>
  <si>
    <t>посуда, инвентарь</t>
  </si>
  <si>
    <t>вывоз мусора</t>
  </si>
  <si>
    <t>уборка помещений</t>
  </si>
  <si>
    <t>транспортные услуги по доставке продуктов</t>
  </si>
  <si>
    <t>иное (указать, что именно, в примечании)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</si>
  <si>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</si>
  <si>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</si>
  <si>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</si>
  <si>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</si>
  <si>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иная (укажите - какая цикличность)</t>
  </si>
  <si>
    <t>Количество школ, в которых примерное меню разрабатывается с учетом сезонности (в соответствии с СанПиН 2.4.5.2409-08)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</si>
  <si>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</si>
  <si>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</si>
  <si>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</si>
  <si>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</si>
  <si>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>Укажите наименование местного органа власти, осуществляющего управление в сфере образования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</si>
  <si>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</si>
  <si>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</si>
  <si>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</si>
  <si>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</si>
  <si>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</si>
  <si>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</si>
  <si>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</si>
  <si>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</si>
  <si>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</si>
  <si>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</si>
  <si>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</si>
  <si>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</si>
  <si>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</si>
  <si>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</si>
  <si>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</si>
  <si>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</si>
  <si>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</si>
  <si>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</si>
  <si>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</si>
  <si>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</si>
  <si>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</si>
  <si>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</si>
  <si>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</si>
  <si>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имеют пищеблоки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</si>
  <si>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</si>
  <si>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</si>
  <si>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</si>
  <si>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</si>
  <si>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</si>
  <si>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</si>
  <si>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Доля, %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</si>
  <si>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</si>
  <si>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</si>
  <si>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</si>
  <si>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</si>
  <si>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</si>
  <si>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>Количество организаций питания, осуществляющих контроль за качеством производимой продукции и условиями производства, из них:</t>
  </si>
  <si>
    <t>имеют программу производственного контроля с применением лабораторных методов исследования готовой продукции</t>
  </si>
  <si>
    <t>имеют действующий договор с аккредитованной лабораторией</t>
  </si>
  <si>
    <t xml:space="preserve">Количество муниципальных образований </t>
  </si>
  <si>
    <t>Всего муниципальных образований в субъекте РФ всего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</si>
  <si>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</si>
  <si>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</si>
  <si>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</si>
  <si>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</si>
  <si>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</si>
  <si>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</si>
  <si>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</si>
  <si>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</si>
  <si>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</si>
  <si>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</si>
  <si>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</si>
  <si>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</si>
  <si>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</si>
  <si>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</si>
  <si>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</si>
  <si>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</si>
  <si>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</si>
  <si>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</si>
  <si>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</si>
  <si>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</si>
  <si>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</si>
  <si>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</si>
  <si>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</si>
  <si>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</si>
  <si>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</si>
  <si>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</si>
  <si>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</si>
  <si>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</si>
  <si>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</si>
  <si>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</si>
  <si>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</si>
  <si>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</si>
  <si>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</si>
  <si>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</si>
  <si>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</si>
  <si>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</si>
  <si>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</si>
  <si>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</si>
  <si>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</si>
  <si>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</si>
  <si>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</si>
  <si>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</si>
  <si>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</si>
  <si>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</si>
  <si>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</si>
  <si>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</si>
  <si>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</si>
  <si>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</si>
  <si>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пищеблоков, в которых в текущем году закупалось и устанавливалось технологическое оборудование</t>
  </si>
  <si>
    <t>Количество школ в которых установлена система электронных безналичных расчетов, из них:</t>
  </si>
  <si>
    <t>Количество школ, в которых отсутствует система электронных безналичных расчетов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</si>
  <si>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</si>
  <si>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</si>
  <si>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</si>
  <si>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</si>
  <si>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 xml:space="preserve">не имеют пищеблоков, но располагают помещением для приема пищи </t>
  </si>
  <si>
    <t>Помещение для приема пищи (для малокомплектных школ)</t>
  </si>
  <si>
    <t>Количество обучающихся, получающие дотации (субсидии, субвенции), а также, имеющие льготы по оплате питания (социальная поддержка), чел.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</si>
  <si>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</si>
  <si>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</si>
  <si>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иные затраты (в свободном поле расшифровать какие затраты)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</si>
  <si>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</si>
  <si>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</si>
  <si>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</si>
  <si>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</si>
  <si>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</si>
  <si>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</si>
  <si>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школьников, у которых хотя бы один из родителей (законных представителей) в текущем учебном году прослушал лекцию по формированию культуры здорового питания на базе школы,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</si>
  <si>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</si>
  <si>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школ, в которых оформлены тематические стенды по формированию культуры здорового питания,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</si>
  <si>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</si>
  <si>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</si>
  <si>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Дотации (субсидии, субвенции) на школьное питание в 2012 году</t>
  </si>
  <si>
    <t>Наличие в меню информации о содержании витаминов и минеральных веществ (да-1, нет-0)</t>
  </si>
  <si>
    <t>пищеблоки нуждаются в косметическом ремонте на начало года</t>
  </si>
  <si>
    <t>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</si>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</sst>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  <numFmt numFmtId="167" formatCode="[$-FC19]d\ mmmm\ yyyy\ &quot;г.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5.4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20" fillId="25" borderId="0" applyNumberFormat="0" applyBorder="0" applyAlignment="0" applyProtection="0"/>
    <xf numFmtId="0" fontId="77" fillId="26" borderId="0" applyNumberFormat="0" applyBorder="0" applyAlignment="0" applyProtection="0"/>
    <xf numFmtId="0" fontId="20" fillId="17" borderId="0" applyNumberFormat="0" applyBorder="0" applyAlignment="0" applyProtection="0"/>
    <xf numFmtId="0" fontId="77" fillId="27" borderId="0" applyNumberFormat="0" applyBorder="0" applyAlignment="0" applyProtection="0"/>
    <xf numFmtId="0" fontId="20" fillId="19" borderId="0" applyNumberFormat="0" applyBorder="0" applyAlignment="0" applyProtection="0"/>
    <xf numFmtId="0" fontId="77" fillId="28" borderId="0" applyNumberFormat="0" applyBorder="0" applyAlignment="0" applyProtection="0"/>
    <xf numFmtId="0" fontId="20" fillId="29" borderId="0" applyNumberFormat="0" applyBorder="0" applyAlignment="0" applyProtection="0"/>
    <xf numFmtId="0" fontId="77" fillId="30" borderId="0" applyNumberFormat="0" applyBorder="0" applyAlignment="0" applyProtection="0"/>
    <xf numFmtId="0" fontId="20" fillId="31" borderId="0" applyNumberFormat="0" applyBorder="0" applyAlignment="0" applyProtection="0"/>
    <xf numFmtId="0" fontId="77" fillId="32" borderId="0" applyNumberFormat="0" applyBorder="0" applyAlignment="0" applyProtection="0"/>
    <xf numFmtId="0" fontId="20" fillId="33" borderId="0" applyNumberFormat="0" applyBorder="0" applyAlignment="0" applyProtection="0"/>
    <xf numFmtId="9" fontId="14" fillId="0" borderId="0" applyFill="0" applyBorder="0" applyAlignment="0" applyProtection="0"/>
    <xf numFmtId="0" fontId="77" fillId="34" borderId="0" applyNumberFormat="0" applyBorder="0" applyAlignment="0" applyProtection="0"/>
    <xf numFmtId="0" fontId="20" fillId="35" borderId="0" applyNumberFormat="0" applyBorder="0" applyAlignment="0" applyProtection="0"/>
    <xf numFmtId="0" fontId="77" fillId="36" borderId="0" applyNumberFormat="0" applyBorder="0" applyAlignment="0" applyProtection="0"/>
    <xf numFmtId="0" fontId="20" fillId="37" borderId="0" applyNumberFormat="0" applyBorder="0" applyAlignment="0" applyProtection="0"/>
    <xf numFmtId="0" fontId="77" fillId="38" borderId="0" applyNumberFormat="0" applyBorder="0" applyAlignment="0" applyProtection="0"/>
    <xf numFmtId="0" fontId="20" fillId="39" borderId="0" applyNumberFormat="0" applyBorder="0" applyAlignment="0" applyProtection="0"/>
    <xf numFmtId="0" fontId="77" fillId="40" borderId="0" applyNumberFormat="0" applyBorder="0" applyAlignment="0" applyProtection="0"/>
    <xf numFmtId="0" fontId="20" fillId="29" borderId="0" applyNumberFormat="0" applyBorder="0" applyAlignment="0" applyProtection="0"/>
    <xf numFmtId="0" fontId="77" fillId="41" borderId="0" applyNumberFormat="0" applyBorder="0" applyAlignment="0" applyProtection="0"/>
    <xf numFmtId="0" fontId="20" fillId="31" borderId="0" applyNumberFormat="0" applyBorder="0" applyAlignment="0" applyProtection="0"/>
    <xf numFmtId="0" fontId="77" fillId="42" borderId="0" applyNumberFormat="0" applyBorder="0" applyAlignment="0" applyProtection="0"/>
    <xf numFmtId="0" fontId="20" fillId="43" borderId="0" applyNumberFormat="0" applyBorder="0" applyAlignment="0" applyProtection="0"/>
    <xf numFmtId="0" fontId="78" fillId="44" borderId="1" applyNumberFormat="0" applyAlignment="0" applyProtection="0"/>
    <xf numFmtId="0" fontId="21" fillId="13" borderId="2" applyNumberFormat="0" applyAlignment="0" applyProtection="0"/>
    <xf numFmtId="0" fontId="79" fillId="45" borderId="3" applyNumberFormat="0" applyAlignment="0" applyProtection="0"/>
    <xf numFmtId="0" fontId="22" fillId="46" borderId="4" applyNumberFormat="0" applyAlignment="0" applyProtection="0"/>
    <xf numFmtId="0" fontId="80" fillId="45" borderId="1" applyNumberFormat="0" applyAlignment="0" applyProtection="0"/>
    <xf numFmtId="0" fontId="2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24" fillId="0" borderId="6" applyNumberFormat="0" applyFill="0" applyAlignment="0" applyProtection="0"/>
    <xf numFmtId="0" fontId="82" fillId="0" borderId="7" applyNumberFormat="0" applyFill="0" applyAlignment="0" applyProtection="0"/>
    <xf numFmtId="0" fontId="25" fillId="0" borderId="8" applyNumberFormat="0" applyFill="0" applyAlignment="0" applyProtection="0"/>
    <xf numFmtId="0" fontId="83" fillId="0" borderId="9" applyNumberFormat="0" applyFill="0" applyAlignment="0" applyProtection="0"/>
    <xf numFmtId="0" fontId="26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27" fillId="0" borderId="12" applyNumberFormat="0" applyFill="0" applyAlignment="0" applyProtection="0"/>
    <xf numFmtId="0" fontId="85" fillId="47" borderId="13" applyNumberFormat="0" applyAlignment="0" applyProtection="0"/>
    <xf numFmtId="0" fontId="28" fillId="48" borderId="14" applyNumberFormat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7" fillId="49" borderId="0" applyNumberFormat="0" applyBorder="0" applyAlignment="0" applyProtection="0"/>
    <xf numFmtId="0" fontId="30" fillId="5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88" fillId="51" borderId="0" applyNumberFormat="0" applyBorder="0" applyAlignment="0" applyProtection="0"/>
    <xf numFmtId="0" fontId="31" fillId="5" borderId="0" applyNumberFormat="0" applyBorder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4" fillId="53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90" fillId="0" borderId="17" applyNumberFormat="0" applyFill="0" applyAlignment="0" applyProtection="0"/>
    <xf numFmtId="0" fontId="33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54" borderId="0" applyNumberFormat="0" applyBorder="0" applyAlignment="0" applyProtection="0"/>
    <xf numFmtId="0" fontId="35" fillId="7" borderId="0" applyNumberFormat="0" applyBorder="0" applyAlignment="0" applyProtection="0"/>
  </cellStyleXfs>
  <cellXfs count="564">
    <xf numFmtId="0" fontId="0" fillId="0" borderId="0" xfId="0" applyFont="1" applyAlignment="1">
      <alignment/>
    </xf>
    <xf numFmtId="0" fontId="0" fillId="55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0" fillId="55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0" borderId="0" xfId="88">
      <alignment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2" fillId="0" borderId="0" xfId="88" applyNumberFormat="1" applyFont="1" applyFill="1" applyBorder="1" applyAlignment="1">
      <alignment horizontal="center" vertical="center" wrapText="1"/>
      <protection/>
    </xf>
    <xf numFmtId="165" fontId="1" fillId="0" borderId="19" xfId="105" applyNumberFormat="1" applyFont="1" applyBorder="1" applyAlignment="1">
      <alignment/>
    </xf>
    <xf numFmtId="49" fontId="3" fillId="0" borderId="0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5" fillId="0" borderId="0" xfId="88" applyFill="1">
      <alignment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5" fillId="0" borderId="0" xfId="88" applyBorder="1">
      <alignment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center" vertical="center" wrapText="1"/>
      <protection/>
    </xf>
    <xf numFmtId="0" fontId="5" fillId="0" borderId="23" xfId="88" applyBorder="1">
      <alignment/>
      <protection/>
    </xf>
    <xf numFmtId="49" fontId="2" fillId="0" borderId="24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3" fontId="9" fillId="0" borderId="19" xfId="89" applyNumberFormat="1" applyFont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left" vertical="top" wrapText="1"/>
      <protection/>
    </xf>
    <xf numFmtId="3" fontId="9" fillId="55" borderId="19" xfId="89" applyNumberFormat="1" applyFont="1" applyFill="1" applyBorder="1" applyAlignment="1">
      <alignment horizontal="center" vertical="center" wrapText="1"/>
      <protection/>
    </xf>
    <xf numFmtId="3" fontId="9" fillId="0" borderId="19" xfId="89" applyNumberFormat="1" applyFont="1" applyFill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22" xfId="89" applyNumberFormat="1" applyFont="1" applyFill="1" applyBorder="1" applyAlignment="1">
      <alignment horizontal="left" vertical="top"/>
      <protection/>
    </xf>
    <xf numFmtId="0" fontId="3" fillId="0" borderId="21" xfId="89" applyNumberFormat="1" applyFont="1" applyFill="1" applyBorder="1" applyAlignment="1">
      <alignment horizontal="left" vertical="top" wrapText="1"/>
      <protection/>
    </xf>
    <xf numFmtId="3" fontId="50" fillId="55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 wrapText="1"/>
      <protection/>
    </xf>
    <xf numFmtId="3" fontId="50" fillId="0" borderId="19" xfId="89" applyNumberFormat="1" applyFont="1" applyFill="1" applyBorder="1" applyAlignment="1">
      <alignment horizontal="center" vertical="center"/>
      <protection/>
    </xf>
    <xf numFmtId="0" fontId="0" fillId="0" borderId="19" xfId="89" applyBorder="1">
      <alignment/>
      <protection/>
    </xf>
    <xf numFmtId="4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Border="1" applyAlignment="1">
      <alignment horizontal="center" vertical="center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" fontId="27" fillId="0" borderId="19" xfId="89" applyNumberFormat="1" applyFont="1" applyBorder="1" applyAlignment="1">
      <alignment horizontal="center" vertical="center"/>
      <protection/>
    </xf>
    <xf numFmtId="4" fontId="12" fillId="0" borderId="19" xfId="89" applyNumberFormat="1" applyFont="1" applyBorder="1" applyAlignment="1">
      <alignment horizontal="center" vertical="center" wrapText="1"/>
      <protection/>
    </xf>
    <xf numFmtId="4" fontId="50" fillId="55" borderId="19" xfId="89" applyNumberFormat="1" applyFont="1" applyFill="1" applyBorder="1" applyAlignment="1">
      <alignment horizontal="center" vertical="center"/>
      <protection/>
    </xf>
    <xf numFmtId="4" fontId="50" fillId="0" borderId="19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1" fillId="0" borderId="19" xfId="89" applyFont="1" applyBorder="1" applyAlignment="1">
      <alignment wrapText="1"/>
      <protection/>
    </xf>
    <xf numFmtId="0" fontId="34" fillId="0" borderId="19" xfId="89" applyFont="1" applyBorder="1">
      <alignment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0" fontId="52" fillId="55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89" applyFont="1">
      <alignment/>
      <protection/>
    </xf>
    <xf numFmtId="0" fontId="52" fillId="0" borderId="0" xfId="89" applyFont="1" applyFill="1">
      <alignment/>
      <protection/>
    </xf>
    <xf numFmtId="0" fontId="53" fillId="0" borderId="0" xfId="89" applyFont="1" applyFill="1">
      <alignment/>
      <protection/>
    </xf>
    <xf numFmtId="0" fontId="13" fillId="0" borderId="22" xfId="89" applyNumberFormat="1" applyFont="1" applyFill="1" applyBorder="1" applyAlignment="1">
      <alignment horizontal="left" vertical="top"/>
      <protection/>
    </xf>
    <xf numFmtId="0" fontId="14" fillId="0" borderId="21" xfId="89" applyNumberFormat="1" applyFont="1" applyFill="1" applyBorder="1" applyAlignment="1">
      <alignment horizontal="left" vertical="top" wrapText="1"/>
      <protection/>
    </xf>
    <xf numFmtId="0" fontId="14" fillId="0" borderId="21" xfId="89" applyNumberFormat="1" applyFont="1" applyFill="1" applyBorder="1" applyAlignment="1">
      <alignment horizontal="left" vertical="top"/>
      <protection/>
    </xf>
    <xf numFmtId="49" fontId="15" fillId="0" borderId="19" xfId="89" applyNumberFormat="1" applyFont="1" applyFill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Border="1" applyAlignment="1">
      <alignment horizontal="center" vertical="center" wrapText="1"/>
      <protection/>
    </xf>
    <xf numFmtId="0" fontId="15" fillId="0" borderId="20" xfId="89" applyFont="1" applyBorder="1" applyAlignment="1">
      <alignment horizontal="left" vertical="top" wrapText="1"/>
      <protection/>
    </xf>
    <xf numFmtId="0" fontId="15" fillId="0" borderId="25" xfId="89" applyFont="1" applyBorder="1" applyAlignment="1">
      <alignment horizontal="center" vertical="center" wrapText="1"/>
      <protection/>
    </xf>
    <xf numFmtId="3" fontId="17" fillId="55" borderId="19" xfId="89" applyNumberFormat="1" applyFont="1" applyFill="1" applyBorder="1" applyAlignment="1">
      <alignment horizontal="center" vertical="center" wrapText="1"/>
      <protection/>
    </xf>
    <xf numFmtId="49" fontId="15" fillId="0" borderId="19" xfId="89" applyNumberFormat="1" applyFont="1" applyFill="1" applyBorder="1" applyAlignment="1">
      <alignment horizontal="left" vertical="top" wrapText="1"/>
      <protection/>
    </xf>
    <xf numFmtId="4" fontId="17" fillId="55" borderId="19" xfId="89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4" fontId="17" fillId="0" borderId="19" xfId="89" applyNumberFormat="1" applyFont="1" applyBorder="1" applyAlignment="1">
      <alignment horizontal="center" vertical="center" wrapText="1"/>
      <protection/>
    </xf>
    <xf numFmtId="3" fontId="17" fillId="55" borderId="19" xfId="89" applyNumberFormat="1" applyFont="1" applyFill="1" applyBorder="1" applyAlignment="1">
      <alignment horizontal="center" vertical="center"/>
      <protection/>
    </xf>
    <xf numFmtId="0" fontId="15" fillId="0" borderId="19" xfId="89" applyFont="1" applyFill="1" applyBorder="1" applyAlignment="1">
      <alignment horizontal="left" vertical="top" wrapText="1"/>
      <protection/>
    </xf>
    <xf numFmtId="0" fontId="15" fillId="0" borderId="19" xfId="89" applyFont="1" applyFill="1" applyBorder="1" applyAlignment="1">
      <alignment vertical="top" wrapText="1"/>
      <protection/>
    </xf>
    <xf numFmtId="0" fontId="52" fillId="0" borderId="19" xfId="89" applyFont="1" applyBorder="1">
      <alignment/>
      <protection/>
    </xf>
    <xf numFmtId="4" fontId="52" fillId="55" borderId="19" xfId="89" applyNumberFormat="1" applyFont="1" applyFill="1" applyBorder="1" applyAlignment="1">
      <alignment horizontal="center" vertical="center"/>
      <protection/>
    </xf>
    <xf numFmtId="3" fontId="52" fillId="0" borderId="19" xfId="89" applyNumberFormat="1" applyFont="1" applyFill="1" applyBorder="1" applyAlignment="1">
      <alignment horizontal="center" vertical="center"/>
      <protection/>
    </xf>
    <xf numFmtId="0" fontId="52" fillId="0" borderId="19" xfId="89" applyFont="1" applyFill="1" applyBorder="1">
      <alignment/>
      <protection/>
    </xf>
    <xf numFmtId="4" fontId="54" fillId="0" borderId="19" xfId="89" applyNumberFormat="1" applyFont="1" applyBorder="1" applyAlignment="1">
      <alignment horizontal="center" vertical="center"/>
      <protection/>
    </xf>
    <xf numFmtId="3" fontId="52" fillId="0" borderId="19" xfId="89" applyNumberFormat="1" applyFont="1" applyBorder="1" applyAlignment="1">
      <alignment horizontal="center" vertical="center"/>
      <protection/>
    </xf>
    <xf numFmtId="4" fontId="54" fillId="55" borderId="19" xfId="89" applyNumberFormat="1" applyFont="1" applyFill="1" applyBorder="1" applyAlignment="1">
      <alignment horizontal="center" vertical="center"/>
      <protection/>
    </xf>
    <xf numFmtId="2" fontId="52" fillId="0" borderId="19" xfId="89" applyNumberFormat="1" applyFont="1" applyBorder="1" applyAlignment="1">
      <alignment horizontal="center" vertical="center"/>
      <protection/>
    </xf>
    <xf numFmtId="4" fontId="19" fillId="0" borderId="19" xfId="89" applyNumberFormat="1" applyFont="1" applyBorder="1" applyAlignment="1">
      <alignment horizontal="center" vertical="center" wrapText="1"/>
      <protection/>
    </xf>
    <xf numFmtId="2" fontId="54" fillId="0" borderId="19" xfId="89" applyNumberFormat="1" applyFont="1" applyBorder="1" applyAlignment="1">
      <alignment horizontal="center" vertical="center"/>
      <protection/>
    </xf>
    <xf numFmtId="0" fontId="52" fillId="0" borderId="19" xfId="89" applyFont="1" applyBorder="1" applyAlignment="1">
      <alignment horizontal="center" vertical="center"/>
      <protection/>
    </xf>
    <xf numFmtId="0" fontId="2" fillId="5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55" borderId="27" xfId="0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55" fillId="56" borderId="28" xfId="93" applyFont="1" applyFill="1" applyBorder="1" applyAlignment="1">
      <alignment horizontal="center" vertical="top" wrapText="1"/>
      <protection/>
    </xf>
    <xf numFmtId="0" fontId="56" fillId="56" borderId="29" xfId="88" applyFont="1" applyFill="1" applyBorder="1" applyAlignment="1">
      <alignment horizontal="center" vertical="center" wrapText="1"/>
      <protection/>
    </xf>
    <xf numFmtId="49" fontId="2" fillId="0" borderId="30" xfId="93" applyNumberFormat="1" applyFont="1" applyFill="1" applyBorder="1" applyAlignment="1">
      <alignment horizontal="left" vertical="top" wrapText="1"/>
      <protection/>
    </xf>
    <xf numFmtId="9" fontId="1" fillId="0" borderId="31" xfId="104" applyFont="1" applyBorder="1" applyAlignment="1">
      <alignment horizontal="center" vertical="center"/>
    </xf>
    <xf numFmtId="49" fontId="2" fillId="0" borderId="32" xfId="93" applyNumberFormat="1" applyFont="1" applyFill="1" applyBorder="1" applyAlignment="1">
      <alignment horizontal="left" vertical="top" wrapText="1"/>
      <protection/>
    </xf>
    <xf numFmtId="0" fontId="0" fillId="55" borderId="33" xfId="0" applyFill="1" applyBorder="1" applyAlignment="1">
      <alignment horizontal="center" vertical="center"/>
    </xf>
    <xf numFmtId="9" fontId="1" fillId="0" borderId="34" xfId="104" applyFont="1" applyBorder="1" applyAlignment="1">
      <alignment horizontal="center" vertical="center"/>
    </xf>
    <xf numFmtId="0" fontId="0" fillId="55" borderId="35" xfId="0" applyFill="1" applyBorder="1" applyAlignment="1">
      <alignment horizontal="center" vertical="center"/>
    </xf>
    <xf numFmtId="165" fontId="14" fillId="0" borderId="36" xfId="106" applyNumberFormat="1" applyFont="1" applyFill="1" applyBorder="1" applyAlignment="1">
      <alignment horizontal="center" vertical="center" wrapText="1"/>
    </xf>
    <xf numFmtId="0" fontId="56" fillId="56" borderId="37" xfId="88" applyFont="1" applyFill="1" applyBorder="1" applyAlignment="1">
      <alignment horizontal="center" vertical="center" wrapText="1"/>
      <protection/>
    </xf>
    <xf numFmtId="9" fontId="1" fillId="0" borderId="29" xfId="104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2" fillId="0" borderId="0" xfId="95" applyNumberFormat="1" applyFont="1" applyFill="1" applyBorder="1" applyAlignment="1">
      <alignment horizontal="left" vertical="top"/>
      <protection/>
    </xf>
    <xf numFmtId="0" fontId="36" fillId="0" borderId="0" xfId="95" applyNumberFormat="1" applyFont="1" applyFill="1" applyBorder="1" applyAlignment="1">
      <alignment horizontal="left" vertical="top"/>
      <protection/>
    </xf>
    <xf numFmtId="0" fontId="14" fillId="0" borderId="0" xfId="91" applyBorder="1">
      <alignment vertical="center" wrapText="1"/>
      <protection/>
    </xf>
    <xf numFmtId="0" fontId="14" fillId="0" borderId="0" xfId="91">
      <alignment vertical="center" wrapText="1"/>
      <protection/>
    </xf>
    <xf numFmtId="0" fontId="39" fillId="55" borderId="19" xfId="91" applyFont="1" applyFill="1" applyBorder="1" applyAlignment="1">
      <alignment horizontal="right" vertical="top" wrapText="1"/>
      <protection/>
    </xf>
    <xf numFmtId="0" fontId="39" fillId="57" borderId="19" xfId="91" applyFont="1" applyFill="1" applyBorder="1" applyAlignment="1">
      <alignment horizontal="right" vertical="top" wrapText="1"/>
      <protection/>
    </xf>
    <xf numFmtId="0" fontId="14" fillId="0" borderId="0" xfId="91" applyFill="1">
      <alignment vertical="center" wrapText="1"/>
      <protection/>
    </xf>
    <xf numFmtId="0" fontId="14" fillId="58" borderId="0" xfId="91" applyFill="1">
      <alignment vertical="center" wrapText="1"/>
      <protection/>
    </xf>
    <xf numFmtId="0" fontId="38" fillId="57" borderId="19" xfId="91" applyFont="1" applyFill="1" applyBorder="1" applyAlignment="1">
      <alignment horizontal="right" vertical="top" wrapText="1"/>
      <protection/>
    </xf>
    <xf numFmtId="165" fontId="38" fillId="57" borderId="19" xfId="108" applyNumberFormat="1" applyFont="1" applyFill="1" applyBorder="1" applyAlignment="1">
      <alignment horizontal="right" vertical="top" wrapText="1"/>
    </xf>
    <xf numFmtId="165" fontId="38" fillId="57" borderId="19" xfId="91" applyNumberFormat="1" applyFont="1" applyFill="1" applyBorder="1" applyAlignment="1">
      <alignment horizontal="right" vertical="top" wrapText="1"/>
      <protection/>
    </xf>
    <xf numFmtId="0" fontId="39" fillId="57" borderId="38" xfId="91" applyFont="1" applyFill="1" applyBorder="1" applyAlignment="1">
      <alignment horizontal="right" vertical="top" wrapText="1"/>
      <protection/>
    </xf>
    <xf numFmtId="0" fontId="39" fillId="0" borderId="0" xfId="91" applyFont="1" applyFill="1" applyBorder="1" applyAlignment="1">
      <alignment vertical="top" wrapText="1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65" fontId="39" fillId="0" borderId="0" xfId="108" applyNumberFormat="1" applyFont="1" applyFill="1" applyBorder="1" applyAlignment="1">
      <alignment horizontal="right" vertical="top" wrapText="1"/>
    </xf>
    <xf numFmtId="165" fontId="58" fillId="0" borderId="0" xfId="91" applyNumberFormat="1" applyFont="1" applyFill="1" applyBorder="1" applyAlignment="1">
      <alignment horizontal="right" vertical="top" wrapText="1"/>
      <protection/>
    </xf>
    <xf numFmtId="49" fontId="59" fillId="0" borderId="0" xfId="91" applyNumberFormat="1" applyFont="1" applyFill="1" applyBorder="1" applyAlignment="1">
      <alignment horizontal="left" vertical="top"/>
      <protection/>
    </xf>
    <xf numFmtId="49" fontId="39" fillId="0" borderId="0" xfId="91" applyNumberFormat="1" applyFont="1" applyFill="1" applyBorder="1" applyAlignment="1">
      <alignment horizontal="left" vertical="top"/>
      <protection/>
    </xf>
    <xf numFmtId="165" fontId="58" fillId="0" borderId="0" xfId="91" applyNumberFormat="1" applyFont="1" applyFill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9" fillId="0" borderId="19" xfId="91" applyFont="1" applyFill="1" applyBorder="1" applyAlignment="1">
      <alignment vertical="top" wrapText="1"/>
      <protection/>
    </xf>
    <xf numFmtId="0" fontId="39" fillId="0" borderId="38" xfId="91" applyFont="1" applyFill="1" applyBorder="1" applyAlignment="1">
      <alignment vertical="top" wrapText="1"/>
      <protection/>
    </xf>
    <xf numFmtId="0" fontId="38" fillId="0" borderId="39" xfId="91" applyFont="1" applyFill="1" applyBorder="1" applyAlignment="1">
      <alignment horizontal="center" vertical="center" wrapText="1"/>
      <protection/>
    </xf>
    <xf numFmtId="165" fontId="39" fillId="0" borderId="19" xfId="108" applyNumberFormat="1" applyFont="1" applyFill="1" applyBorder="1" applyAlignment="1">
      <alignment horizontal="right" vertical="top" wrapText="1"/>
    </xf>
    <xf numFmtId="165" fontId="39" fillId="0" borderId="38" xfId="108" applyNumberFormat="1" applyFont="1" applyFill="1" applyBorder="1" applyAlignment="1">
      <alignment horizontal="right" vertical="top" wrapText="1"/>
    </xf>
    <xf numFmtId="0" fontId="39" fillId="55" borderId="19" xfId="91" applyFont="1" applyFill="1" applyBorder="1" applyAlignment="1">
      <alignment vertical="top" wrapText="1"/>
      <protection/>
    </xf>
    <xf numFmtId="0" fontId="14" fillId="0" borderId="19" xfId="91" applyFill="1" applyBorder="1">
      <alignment vertical="center" wrapText="1"/>
      <protection/>
    </xf>
    <xf numFmtId="165" fontId="58" fillId="57" borderId="19" xfId="91" applyNumberFormat="1" applyFont="1" applyFill="1" applyBorder="1" applyAlignment="1">
      <alignment horizontal="center" vertical="center" wrapText="1"/>
      <protection/>
    </xf>
    <xf numFmtId="0" fontId="5" fillId="55" borderId="19" xfId="88" applyFill="1" applyBorder="1" applyAlignment="1">
      <alignment horizontal="center" vertical="center"/>
      <protection/>
    </xf>
    <xf numFmtId="0" fontId="2" fillId="56" borderId="19" xfId="93" applyFont="1" applyFill="1" applyBorder="1" applyAlignment="1">
      <alignment horizontal="center" vertical="top" wrapText="1"/>
      <protection/>
    </xf>
    <xf numFmtId="0" fontId="2" fillId="56" borderId="33" xfId="93" applyFont="1" applyFill="1" applyBorder="1" applyAlignment="1">
      <alignment horizontal="center" vertical="top" wrapText="1"/>
      <protection/>
    </xf>
    <xf numFmtId="0" fontId="2" fillId="56" borderId="40" xfId="93" applyFont="1" applyFill="1" applyBorder="1" applyAlignment="1">
      <alignment horizontal="center" vertical="top" wrapText="1"/>
      <protection/>
    </xf>
    <xf numFmtId="0" fontId="2" fillId="56" borderId="27" xfId="93" applyFont="1" applyFill="1" applyBorder="1" applyAlignment="1">
      <alignment horizontal="center" vertical="top" wrapText="1"/>
      <protection/>
    </xf>
    <xf numFmtId="0" fontId="2" fillId="56" borderId="35" xfId="93" applyFont="1" applyFill="1" applyBorder="1" applyAlignment="1">
      <alignment horizontal="center" vertical="top" wrapText="1"/>
      <protection/>
    </xf>
    <xf numFmtId="0" fontId="0" fillId="55" borderId="39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0" fillId="0" borderId="0" xfId="0" applyFont="1" applyBorder="1" applyAlignment="1">
      <alignment/>
    </xf>
    <xf numFmtId="165" fontId="5" fillId="0" borderId="19" xfId="104" applyNumberFormat="1" applyFont="1" applyBorder="1" applyAlignment="1">
      <alignment horizontal="center" vertical="center"/>
    </xf>
    <xf numFmtId="0" fontId="2" fillId="55" borderId="35" xfId="0" applyFont="1" applyFill="1" applyBorder="1" applyAlignment="1">
      <alignment horizontal="center" vertical="center" wrapText="1"/>
    </xf>
    <xf numFmtId="165" fontId="5" fillId="0" borderId="34" xfId="104" applyNumberFormat="1" applyFont="1" applyBorder="1" applyAlignment="1">
      <alignment horizontal="center" vertical="center"/>
    </xf>
    <xf numFmtId="165" fontId="5" fillId="0" borderId="31" xfId="104" applyNumberFormat="1" applyFont="1" applyBorder="1" applyAlignment="1">
      <alignment horizontal="center" vertical="center"/>
    </xf>
    <xf numFmtId="49" fontId="6" fillId="0" borderId="41" xfId="88" applyNumberFormat="1" applyFont="1" applyFill="1" applyBorder="1" applyAlignment="1">
      <alignment horizontal="left" vertical="top" wrapText="1"/>
      <protection/>
    </xf>
    <xf numFmtId="49" fontId="6" fillId="0" borderId="42" xfId="88" applyNumberFormat="1" applyFont="1" applyFill="1" applyBorder="1" applyAlignment="1">
      <alignment horizontal="center" vertical="center" wrapText="1"/>
      <protection/>
    </xf>
    <xf numFmtId="0" fontId="57" fillId="55" borderId="1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6" fillId="57" borderId="35" xfId="0" applyNumberFormat="1" applyFont="1" applyFill="1" applyBorder="1" applyAlignment="1">
      <alignment horizontal="center" vertical="center" wrapText="1"/>
    </xf>
    <xf numFmtId="49" fontId="2" fillId="57" borderId="29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top" wrapText="1"/>
    </xf>
    <xf numFmtId="9" fontId="14" fillId="56" borderId="31" xfId="106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33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56" borderId="44" xfId="0" applyFill="1" applyBorder="1" applyAlignment="1">
      <alignment vertical="center"/>
    </xf>
    <xf numFmtId="0" fontId="0" fillId="56" borderId="45" xfId="0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 wrapText="1"/>
    </xf>
    <xf numFmtId="0" fontId="61" fillId="56" borderId="35" xfId="0" applyFont="1" applyFill="1" applyBorder="1" applyAlignment="1">
      <alignment horizontal="center" vertical="center" wrapText="1"/>
    </xf>
    <xf numFmtId="3" fontId="2" fillId="55" borderId="19" xfId="0" applyNumberFormat="1" applyFont="1" applyFill="1" applyBorder="1" applyAlignment="1">
      <alignment horizontal="center" vertical="center" wrapText="1"/>
    </xf>
    <xf numFmtId="49" fontId="2" fillId="0" borderId="37" xfId="88" applyNumberFormat="1" applyFont="1" applyFill="1" applyBorder="1" applyAlignment="1">
      <alignment horizontal="center" vertical="center" wrapText="1"/>
      <protection/>
    </xf>
    <xf numFmtId="49" fontId="2" fillId="0" borderId="40" xfId="88" applyNumberFormat="1" applyFont="1" applyFill="1" applyBorder="1" applyAlignment="1">
      <alignment horizontal="center" vertical="center" wrapText="1"/>
      <protection/>
    </xf>
    <xf numFmtId="0" fontId="57" fillId="55" borderId="33" xfId="0" applyFont="1" applyFill="1" applyBorder="1" applyAlignment="1">
      <alignment horizontal="center" vertical="center"/>
    </xf>
    <xf numFmtId="165" fontId="57" fillId="0" borderId="19" xfId="104" applyNumberFormat="1" applyFont="1" applyFill="1" applyBorder="1" applyAlignment="1">
      <alignment horizontal="center" vertical="center"/>
    </xf>
    <xf numFmtId="2" fontId="57" fillId="0" borderId="31" xfId="0" applyNumberFormat="1" applyFont="1" applyFill="1" applyBorder="1" applyAlignment="1">
      <alignment horizontal="center" vertical="center"/>
    </xf>
    <xf numFmtId="2" fontId="57" fillId="0" borderId="34" xfId="0" applyNumberFormat="1" applyFont="1" applyFill="1" applyBorder="1" applyAlignment="1">
      <alignment horizontal="center" vertical="center"/>
    </xf>
    <xf numFmtId="2" fontId="57" fillId="59" borderId="31" xfId="0" applyNumberFormat="1" applyFont="1" applyFill="1" applyBorder="1" applyAlignment="1">
      <alignment horizontal="center" vertical="center"/>
    </xf>
    <xf numFmtId="10" fontId="57" fillId="0" borderId="46" xfId="104" applyNumberFormat="1" applyFont="1" applyFill="1" applyBorder="1" applyAlignment="1">
      <alignment horizontal="center" vertical="center"/>
    </xf>
    <xf numFmtId="0" fontId="57" fillId="55" borderId="35" xfId="0" applyFont="1" applyFill="1" applyBorder="1" applyAlignment="1">
      <alignment horizontal="center" vertical="center"/>
    </xf>
    <xf numFmtId="0" fontId="57" fillId="56" borderId="47" xfId="0" applyFont="1" applyFill="1" applyBorder="1" applyAlignment="1">
      <alignment horizontal="center" vertical="center"/>
    </xf>
    <xf numFmtId="0" fontId="0" fillId="59" borderId="29" xfId="0" applyFill="1" applyBorder="1" applyAlignment="1">
      <alignment/>
    </xf>
    <xf numFmtId="0" fontId="57" fillId="0" borderId="27" xfId="0" applyFont="1" applyFill="1" applyBorder="1" applyAlignment="1">
      <alignment horizontal="center" vertical="center" wrapText="1"/>
    </xf>
    <xf numFmtId="0" fontId="57" fillId="59" borderId="27" xfId="0" applyFont="1" applyFill="1" applyBorder="1" applyAlignment="1">
      <alignment/>
    </xf>
    <xf numFmtId="2" fontId="57" fillId="0" borderId="3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top" wrapText="1"/>
    </xf>
    <xf numFmtId="0" fontId="7" fillId="0" borderId="40" xfId="93" applyFont="1" applyFill="1" applyBorder="1" applyAlignment="1">
      <alignment horizontal="center" vertical="center" wrapText="1"/>
      <protection/>
    </xf>
    <xf numFmtId="0" fontId="7" fillId="0" borderId="40" xfId="88" applyFont="1" applyFill="1" applyBorder="1" applyAlignment="1">
      <alignment horizontal="center" vertical="center"/>
      <protection/>
    </xf>
    <xf numFmtId="0" fontId="7" fillId="0" borderId="37" xfId="88" applyFont="1" applyBorder="1" applyAlignment="1">
      <alignment horizontal="center" vertical="center" wrapText="1"/>
      <protection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49" xfId="0" applyFont="1" applyFill="1" applyBorder="1" applyAlignment="1">
      <alignment horizontal="center"/>
    </xf>
    <xf numFmtId="164" fontId="60" fillId="0" borderId="33" xfId="0" applyNumberFormat="1" applyFont="1" applyBorder="1" applyAlignment="1">
      <alignment horizontal="center"/>
    </xf>
    <xf numFmtId="164" fontId="60" fillId="0" borderId="33" xfId="0" applyNumberFormat="1" applyFont="1" applyFill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55" borderId="27" xfId="0" applyFont="1" applyFill="1" applyBorder="1" applyAlignment="1">
      <alignment horizontal="center"/>
    </xf>
    <xf numFmtId="0" fontId="62" fillId="0" borderId="33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2" fillId="0" borderId="0" xfId="89" applyFont="1" applyAlignment="1">
      <alignment wrapText="1"/>
      <protection/>
    </xf>
    <xf numFmtId="0" fontId="52" fillId="0" borderId="19" xfId="89" applyFont="1" applyBorder="1" applyAlignment="1">
      <alignment wrapText="1"/>
      <protection/>
    </xf>
    <xf numFmtId="0" fontId="52" fillId="0" borderId="19" xfId="89" applyFont="1" applyBorder="1" applyAlignment="1">
      <alignment vertical="center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19" xfId="89" applyFont="1" applyFill="1" applyBorder="1" applyAlignment="1">
      <alignment wrapText="1"/>
      <protection/>
    </xf>
    <xf numFmtId="0" fontId="52" fillId="0" borderId="19" xfId="89" applyFont="1" applyFill="1" applyBorder="1" applyAlignment="1">
      <alignment horizontal="left" wrapText="1"/>
      <protection/>
    </xf>
    <xf numFmtId="0" fontId="9" fillId="55" borderId="35" xfId="0" applyFont="1" applyFill="1" applyBorder="1" applyAlignment="1">
      <alignment horizontal="center" vertical="center" wrapText="1"/>
    </xf>
    <xf numFmtId="0" fontId="9" fillId="55" borderId="19" xfId="88" applyFont="1" applyFill="1" applyBorder="1" applyAlignment="1">
      <alignment horizontal="center" vertical="center" wrapText="1"/>
      <protection/>
    </xf>
    <xf numFmtId="0" fontId="7" fillId="55" borderId="19" xfId="88" applyFont="1" applyFill="1" applyBorder="1" applyAlignment="1">
      <alignment horizontal="center" vertical="center"/>
      <protection/>
    </xf>
    <xf numFmtId="0" fontId="9" fillId="55" borderId="19" xfId="88" applyFont="1" applyFill="1" applyBorder="1" applyAlignment="1">
      <alignment horizontal="center" vertical="center"/>
      <protection/>
    </xf>
    <xf numFmtId="0" fontId="9" fillId="56" borderId="19" xfId="88" applyFont="1" applyFill="1" applyBorder="1" applyAlignment="1">
      <alignment horizontal="center" vertical="center"/>
      <protection/>
    </xf>
    <xf numFmtId="165" fontId="9" fillId="0" borderId="19" xfId="104" applyNumberFormat="1" applyFont="1" applyBorder="1" applyAlignment="1">
      <alignment horizontal="center" vertical="center"/>
    </xf>
    <xf numFmtId="165" fontId="9" fillId="56" borderId="19" xfId="104" applyNumberFormat="1" applyFont="1" applyFill="1" applyBorder="1" applyAlignment="1">
      <alignment horizontal="center" vertical="center"/>
    </xf>
    <xf numFmtId="165" fontId="57" fillId="0" borderId="19" xfId="105" applyNumberFormat="1" applyFont="1" applyBorder="1" applyAlignment="1">
      <alignment horizontal="center" vertical="center"/>
    </xf>
    <xf numFmtId="165" fontId="57" fillId="0" borderId="19" xfId="105" applyNumberFormat="1" applyFont="1" applyFill="1" applyBorder="1" applyAlignment="1">
      <alignment horizontal="center" vertical="center"/>
    </xf>
    <xf numFmtId="165" fontId="57" fillId="56" borderId="19" xfId="105" applyNumberFormat="1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left" vertical="center" wrapText="1"/>
      <protection/>
    </xf>
    <xf numFmtId="0" fontId="2" fillId="0" borderId="20" xfId="88" applyFont="1" applyFill="1" applyBorder="1" applyAlignment="1">
      <alignment horizontal="left" vertical="center" wrapText="1"/>
      <protection/>
    </xf>
    <xf numFmtId="49" fontId="2" fillId="0" borderId="30" xfId="88" applyNumberFormat="1" applyFont="1" applyFill="1" applyBorder="1" applyAlignment="1">
      <alignment horizontal="left" vertical="center" wrapText="1"/>
      <protection/>
    </xf>
    <xf numFmtId="49" fontId="3" fillId="0" borderId="30" xfId="88" applyNumberFormat="1" applyFont="1" applyFill="1" applyBorder="1" applyAlignment="1">
      <alignment horizontal="left" vertical="center" wrapText="1"/>
      <protection/>
    </xf>
    <xf numFmtId="49" fontId="3" fillId="0" borderId="32" xfId="88" applyNumberFormat="1" applyFont="1" applyFill="1" applyBorder="1" applyAlignment="1">
      <alignment horizontal="left" vertical="center" wrapText="1"/>
      <protection/>
    </xf>
    <xf numFmtId="49" fontId="2" fillId="0" borderId="51" xfId="88" applyNumberFormat="1" applyFont="1" applyFill="1" applyBorder="1" applyAlignment="1">
      <alignment horizontal="left" vertical="center" wrapText="1"/>
      <protection/>
    </xf>
    <xf numFmtId="0" fontId="2" fillId="0" borderId="46" xfId="88" applyFont="1" applyFill="1" applyBorder="1" applyAlignment="1">
      <alignment horizontal="left" vertical="center" wrapText="1"/>
      <protection/>
    </xf>
    <xf numFmtId="9" fontId="60" fillId="0" borderId="19" xfId="105" applyFont="1" applyFill="1" applyBorder="1" applyAlignment="1">
      <alignment horizontal="center" vertical="center"/>
    </xf>
    <xf numFmtId="9" fontId="60" fillId="0" borderId="31" xfId="105" applyFont="1" applyBorder="1" applyAlignment="1">
      <alignment horizontal="center" vertical="center"/>
    </xf>
    <xf numFmtId="165" fontId="60" fillId="0" borderId="19" xfId="105" applyNumberFormat="1" applyFont="1" applyFill="1" applyBorder="1" applyAlignment="1">
      <alignment horizontal="center" vertical="center"/>
    </xf>
    <xf numFmtId="0" fontId="7" fillId="0" borderId="31" xfId="88" applyFont="1" applyBorder="1" applyAlignment="1">
      <alignment horizontal="center" vertical="center"/>
      <protection/>
    </xf>
    <xf numFmtId="165" fontId="60" fillId="0" borderId="31" xfId="105" applyNumberFormat="1" applyFont="1" applyBorder="1" applyAlignment="1">
      <alignment horizontal="center" vertical="center"/>
    </xf>
    <xf numFmtId="0" fontId="7" fillId="55" borderId="33" xfId="88" applyFont="1" applyFill="1" applyBorder="1" applyAlignment="1">
      <alignment horizontal="center" vertical="center"/>
      <protection/>
    </xf>
    <xf numFmtId="165" fontId="60" fillId="0" borderId="33" xfId="105" applyNumberFormat="1" applyFont="1" applyFill="1" applyBorder="1" applyAlignment="1">
      <alignment horizontal="center" vertical="center"/>
    </xf>
    <xf numFmtId="165" fontId="60" fillId="0" borderId="34" xfId="105" applyNumberFormat="1" applyFont="1" applyBorder="1" applyAlignment="1">
      <alignment horizontal="center" vertical="center"/>
    </xf>
    <xf numFmtId="49" fontId="15" fillId="0" borderId="0" xfId="89" applyNumberFormat="1" applyFont="1" applyFill="1" applyBorder="1" applyAlignment="1">
      <alignment horizontal="center" wrapText="1"/>
      <protection/>
    </xf>
    <xf numFmtId="3" fontId="9" fillId="59" borderId="19" xfId="89" applyNumberFormat="1" applyFont="1" applyFill="1" applyBorder="1" applyAlignment="1">
      <alignment horizontal="center" vertical="center" wrapText="1"/>
      <protection/>
    </xf>
    <xf numFmtId="0" fontId="57" fillId="0" borderId="0" xfId="89" applyFont="1">
      <alignment/>
      <protection/>
    </xf>
    <xf numFmtId="0" fontId="57" fillId="0" borderId="0" xfId="89" applyFont="1" applyFill="1">
      <alignment/>
      <protection/>
    </xf>
    <xf numFmtId="0" fontId="57" fillId="55" borderId="19" xfId="0" applyFont="1" applyFill="1" applyBorder="1" applyAlignment="1">
      <alignment/>
    </xf>
    <xf numFmtId="49" fontId="12" fillId="0" borderId="19" xfId="89" applyNumberFormat="1" applyFont="1" applyFill="1" applyBorder="1" applyAlignment="1">
      <alignment horizontal="center" vertical="center" wrapText="1"/>
      <protection/>
    </xf>
    <xf numFmtId="0" fontId="9" fillId="0" borderId="19" xfId="89" applyFont="1" applyBorder="1" applyAlignment="1">
      <alignment horizontal="center" vertical="center" wrapText="1"/>
      <protection/>
    </xf>
    <xf numFmtId="0" fontId="9" fillId="0" borderId="25" xfId="89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/>
    </xf>
    <xf numFmtId="0" fontId="38" fillId="0" borderId="20" xfId="91" applyFont="1" applyFill="1" applyBorder="1" applyAlignment="1">
      <alignment horizontal="center" vertical="center" wrapText="1"/>
      <protection/>
    </xf>
    <xf numFmtId="0" fontId="12" fillId="0" borderId="19" xfId="89" applyFont="1" applyBorder="1" applyAlignment="1">
      <alignment horizontal="center" vertical="center" wrapText="1"/>
      <protection/>
    </xf>
    <xf numFmtId="0" fontId="57" fillId="55" borderId="19" xfId="0" applyFont="1" applyFill="1" applyBorder="1" applyAlignment="1">
      <alignment vertical="center"/>
    </xf>
    <xf numFmtId="0" fontId="64" fillId="56" borderId="42" xfId="88" applyFont="1" applyFill="1" applyBorder="1" applyAlignment="1">
      <alignment vertical="center" wrapText="1"/>
      <protection/>
    </xf>
    <xf numFmtId="0" fontId="65" fillId="56" borderId="29" xfId="88" applyFont="1" applyFill="1" applyBorder="1" applyAlignment="1">
      <alignment vertical="center"/>
      <protection/>
    </xf>
    <xf numFmtId="49" fontId="2" fillId="0" borderId="30" xfId="91" applyNumberFormat="1" applyFont="1" applyFill="1" applyBorder="1" applyAlignment="1">
      <alignment vertical="center" wrapText="1"/>
      <protection/>
    </xf>
    <xf numFmtId="165" fontId="57" fillId="0" borderId="31" xfId="104" applyNumberFormat="1" applyFont="1" applyBorder="1" applyAlignment="1">
      <alignment vertical="center"/>
    </xf>
    <xf numFmtId="0" fontId="65" fillId="56" borderId="31" xfId="88" applyFont="1" applyFill="1" applyBorder="1" applyAlignment="1">
      <alignment vertical="center"/>
      <protection/>
    </xf>
    <xf numFmtId="0" fontId="3" fillId="0" borderId="40" xfId="88" applyFont="1" applyFill="1" applyBorder="1" applyAlignment="1">
      <alignment horizontal="center" vertical="center" wrapText="1"/>
      <protection/>
    </xf>
    <xf numFmtId="0" fontId="3" fillId="0" borderId="37" xfId="88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top"/>
    </xf>
    <xf numFmtId="164" fontId="2" fillId="0" borderId="31" xfId="0" applyNumberFormat="1" applyFont="1" applyFill="1" applyBorder="1" applyAlignment="1">
      <alignment horizontal="center" vertical="center" wrapText="1"/>
    </xf>
    <xf numFmtId="0" fontId="61" fillId="56" borderId="33" xfId="0" applyFont="1" applyFill="1" applyBorder="1" applyAlignment="1">
      <alignment horizontal="center" vertical="center" wrapText="1"/>
    </xf>
    <xf numFmtId="164" fontId="55" fillId="56" borderId="34" xfId="0" applyNumberFormat="1" applyFont="1" applyFill="1" applyBorder="1" applyAlignment="1">
      <alignment horizontal="center" vertical="center" wrapText="1"/>
    </xf>
    <xf numFmtId="0" fontId="2" fillId="55" borderId="27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9" fillId="0" borderId="39" xfId="91" applyFont="1" applyFill="1" applyBorder="1" applyAlignment="1">
      <alignment vertical="top" wrapText="1"/>
      <protection/>
    </xf>
    <xf numFmtId="0" fontId="39" fillId="0" borderId="52" xfId="91" applyFont="1" applyFill="1" applyBorder="1" applyAlignment="1">
      <alignment vertical="top" wrapText="1"/>
      <protection/>
    </xf>
    <xf numFmtId="0" fontId="39" fillId="55" borderId="52" xfId="91" applyFont="1" applyFill="1" applyBorder="1" applyAlignment="1">
      <alignment horizontal="right" vertical="top" wrapText="1"/>
      <protection/>
    </xf>
    <xf numFmtId="165" fontId="39" fillId="0" borderId="52" xfId="108" applyNumberFormat="1" applyFont="1" applyFill="1" applyBorder="1" applyAlignment="1">
      <alignment horizontal="right" vertical="top" wrapText="1"/>
    </xf>
    <xf numFmtId="0" fontId="39" fillId="0" borderId="52" xfId="91" applyFont="1" applyFill="1" applyBorder="1" applyAlignment="1">
      <alignment horizontal="right" vertical="top" wrapText="1"/>
      <protection/>
    </xf>
    <xf numFmtId="165" fontId="39" fillId="0" borderId="52" xfId="91" applyNumberFormat="1" applyFont="1" applyFill="1" applyBorder="1" applyAlignment="1">
      <alignment horizontal="center" vertical="center" wrapText="1"/>
      <protection/>
    </xf>
    <xf numFmtId="0" fontId="38" fillId="0" borderId="53" xfId="91" applyFont="1" applyFill="1" applyBorder="1" applyAlignment="1">
      <alignment horizontal="center" vertical="center" wrapText="1"/>
      <protection/>
    </xf>
    <xf numFmtId="0" fontId="38" fillId="0" borderId="35" xfId="91" applyFont="1" applyFill="1" applyBorder="1" applyAlignment="1">
      <alignment horizontal="center" vertical="center" wrapText="1"/>
      <protection/>
    </xf>
    <xf numFmtId="0" fontId="38" fillId="0" borderId="47" xfId="91" applyFont="1" applyFill="1" applyBorder="1" applyAlignment="1">
      <alignment horizontal="center" vertical="center" wrapText="1"/>
      <protection/>
    </xf>
    <xf numFmtId="0" fontId="38" fillId="0" borderId="28" xfId="91" applyFont="1" applyFill="1" applyBorder="1" applyAlignment="1">
      <alignment horizontal="center" vertical="center" wrapText="1"/>
      <protection/>
    </xf>
    <xf numFmtId="0" fontId="38" fillId="0" borderId="29" xfId="91" applyFont="1" applyFill="1" applyBorder="1" applyAlignment="1">
      <alignment horizontal="center" vertical="center" wrapText="1"/>
      <protection/>
    </xf>
    <xf numFmtId="0" fontId="38" fillId="0" borderId="48" xfId="91" applyFont="1" applyFill="1" applyBorder="1" applyAlignment="1">
      <alignment horizontal="center" vertical="center" wrapText="1"/>
      <protection/>
    </xf>
    <xf numFmtId="0" fontId="38" fillId="0" borderId="54" xfId="91" applyFont="1" applyFill="1" applyBorder="1" applyAlignment="1">
      <alignment horizontal="center" vertical="center" wrapText="1"/>
      <protection/>
    </xf>
    <xf numFmtId="0" fontId="39" fillId="0" borderId="48" xfId="91" applyFont="1" applyFill="1" applyBorder="1" applyAlignment="1">
      <alignment vertical="top" wrapText="1"/>
      <protection/>
    </xf>
    <xf numFmtId="165" fontId="39" fillId="0" borderId="31" xfId="91" applyNumberFormat="1" applyFont="1" applyFill="1" applyBorder="1" applyAlignment="1">
      <alignment horizontal="center" vertical="center" wrapText="1"/>
      <protection/>
    </xf>
    <xf numFmtId="0" fontId="39" fillId="0" borderId="48" xfId="91" applyFont="1" applyFill="1" applyBorder="1" applyAlignment="1">
      <alignment horizontal="right" vertical="top" wrapText="1"/>
      <protection/>
    </xf>
    <xf numFmtId="0" fontId="38" fillId="0" borderId="48" xfId="91" applyFont="1" applyFill="1" applyBorder="1" applyAlignment="1">
      <alignment vertical="top" wrapText="1"/>
      <protection/>
    </xf>
    <xf numFmtId="165" fontId="38" fillId="57" borderId="31" xfId="91" applyNumberFormat="1" applyFont="1" applyFill="1" applyBorder="1" applyAlignment="1">
      <alignment horizontal="right" vertical="top" wrapText="1"/>
      <protection/>
    </xf>
    <xf numFmtId="0" fontId="39" fillId="0" borderId="49" xfId="91" applyFont="1" applyFill="1" applyBorder="1" applyAlignment="1">
      <alignment vertical="top" wrapText="1"/>
      <protection/>
    </xf>
    <xf numFmtId="0" fontId="39" fillId="55" borderId="33" xfId="91" applyFont="1" applyFill="1" applyBorder="1" applyAlignment="1">
      <alignment horizontal="right" vertical="top" wrapText="1"/>
      <protection/>
    </xf>
    <xf numFmtId="165" fontId="39" fillId="0" borderId="33" xfId="108" applyNumberFormat="1" applyFont="1" applyFill="1" applyBorder="1" applyAlignment="1">
      <alignment horizontal="right" vertical="top" wrapText="1"/>
    </xf>
    <xf numFmtId="0" fontId="39" fillId="57" borderId="33" xfId="91" applyFont="1" applyFill="1" applyBorder="1" applyAlignment="1">
      <alignment horizontal="right" vertical="top" wrapText="1"/>
      <protection/>
    </xf>
    <xf numFmtId="165" fontId="38" fillId="57" borderId="34" xfId="91" applyNumberFormat="1" applyFont="1" applyFill="1" applyBorder="1" applyAlignment="1">
      <alignment horizontal="right" vertical="top" wrapText="1"/>
      <protection/>
    </xf>
    <xf numFmtId="0" fontId="65" fillId="56" borderId="19" xfId="88" applyFont="1" applyFill="1" applyBorder="1" applyAlignment="1">
      <alignment vertical="center"/>
      <protection/>
    </xf>
    <xf numFmtId="43" fontId="1" fillId="0" borderId="19" xfId="115" applyFont="1" applyFill="1" applyBorder="1" applyAlignment="1">
      <alignment/>
    </xf>
    <xf numFmtId="43" fontId="1" fillId="55" borderId="19" xfId="115" applyFont="1" applyFill="1" applyBorder="1" applyAlignment="1">
      <alignment/>
    </xf>
    <xf numFmtId="3" fontId="9" fillId="55" borderId="25" xfId="89" applyNumberFormat="1" applyFont="1" applyFill="1" applyBorder="1" applyAlignment="1">
      <alignment horizontal="center" vertical="center" wrapText="1"/>
      <protection/>
    </xf>
    <xf numFmtId="0" fontId="6" fillId="60" borderId="19" xfId="88" applyFont="1" applyFill="1" applyBorder="1" applyAlignment="1">
      <alignment horizontal="center" vertical="center"/>
      <protection/>
    </xf>
    <xf numFmtId="0" fontId="9" fillId="60" borderId="19" xfId="88" applyFont="1" applyFill="1" applyBorder="1" applyAlignment="1">
      <alignment horizontal="center" vertical="center" wrapText="1"/>
      <protection/>
    </xf>
    <xf numFmtId="49" fontId="2" fillId="0" borderId="39" xfId="88" applyNumberFormat="1" applyFont="1" applyFill="1" applyBorder="1" applyAlignment="1">
      <alignment horizontal="left" vertical="top" wrapText="1"/>
      <protection/>
    </xf>
    <xf numFmtId="0" fontId="66" fillId="0" borderId="0" xfId="88" applyFont="1">
      <alignment/>
      <protection/>
    </xf>
    <xf numFmtId="0" fontId="34" fillId="0" borderId="0" xfId="0" applyFont="1" applyAlignment="1">
      <alignment/>
    </xf>
    <xf numFmtId="0" fontId="66" fillId="0" borderId="0" xfId="88" applyFont="1" applyBorder="1">
      <alignment/>
      <protection/>
    </xf>
    <xf numFmtId="0" fontId="66" fillId="0" borderId="0" xfId="88" applyFont="1" applyFill="1">
      <alignment/>
      <protection/>
    </xf>
    <xf numFmtId="165" fontId="67" fillId="0" borderId="31" xfId="104" applyNumberFormat="1" applyFont="1" applyBorder="1" applyAlignment="1">
      <alignment vertical="center"/>
    </xf>
    <xf numFmtId="165" fontId="14" fillId="0" borderId="31" xfId="106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70" fillId="0" borderId="0" xfId="88" applyNumberFormat="1" applyFont="1" applyFill="1" applyBorder="1" applyAlignment="1">
      <alignment horizontal="center" vertical="center" wrapText="1"/>
      <protection/>
    </xf>
    <xf numFmtId="49" fontId="67" fillId="0" borderId="0" xfId="88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88" applyFont="1">
      <alignment/>
      <protection/>
    </xf>
    <xf numFmtId="10" fontId="39" fillId="57" borderId="31" xfId="91" applyNumberFormat="1" applyFont="1" applyFill="1" applyBorder="1" applyAlignment="1">
      <alignment horizontal="right" vertical="top" wrapText="1"/>
      <protection/>
    </xf>
    <xf numFmtId="165" fontId="39" fillId="57" borderId="19" xfId="91" applyNumberFormat="1" applyFont="1" applyFill="1" applyBorder="1" applyAlignment="1">
      <alignment horizontal="right" vertical="top" wrapText="1"/>
      <protection/>
    </xf>
    <xf numFmtId="0" fontId="9" fillId="55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4" xfId="88" applyFont="1" applyFill="1" applyBorder="1" applyAlignment="1">
      <alignment horizontal="left" vertical="top" wrapText="1"/>
      <protection/>
    </xf>
    <xf numFmtId="0" fontId="63" fillId="0" borderId="46" xfId="0" applyFont="1" applyBorder="1" applyAlignment="1">
      <alignment horizontal="center" vertical="center" textRotation="90" wrapText="1"/>
    </xf>
    <xf numFmtId="0" fontId="60" fillId="55" borderId="22" xfId="0" applyFont="1" applyFill="1" applyBorder="1" applyAlignment="1">
      <alignment horizontal="center"/>
    </xf>
    <xf numFmtId="0" fontId="60" fillId="0" borderId="46" xfId="0" applyFont="1" applyBorder="1" applyAlignment="1">
      <alignment horizontal="center"/>
    </xf>
    <xf numFmtId="164" fontId="60" fillId="0" borderId="46" xfId="0" applyNumberFormat="1" applyFont="1" applyFill="1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textRotation="90" wrapText="1"/>
    </xf>
    <xf numFmtId="0" fontId="34" fillId="0" borderId="30" xfId="0" applyFont="1" applyFill="1" applyBorder="1" applyAlignment="1">
      <alignment horizontal="center"/>
    </xf>
    <xf numFmtId="164" fontId="69" fillId="0" borderId="30" xfId="0" applyNumberFormat="1" applyFont="1" applyFill="1" applyBorder="1" applyAlignment="1">
      <alignment horizontal="center"/>
    </xf>
    <xf numFmtId="0" fontId="7" fillId="56" borderId="27" xfId="0" applyFont="1" applyFill="1" applyBorder="1" applyAlignment="1">
      <alignment horizontal="center"/>
    </xf>
    <xf numFmtId="0" fontId="7" fillId="55" borderId="27" xfId="0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59" borderId="19" xfId="88" applyFont="1" applyFill="1" applyBorder="1" applyAlignment="1">
      <alignment horizontal="center" vertical="center"/>
      <protection/>
    </xf>
    <xf numFmtId="0" fontId="9" fillId="59" borderId="19" xfId="88" applyFont="1" applyFill="1" applyBorder="1" applyAlignment="1">
      <alignment horizontal="center" vertical="center" wrapText="1"/>
      <protection/>
    </xf>
    <xf numFmtId="165" fontId="9" fillId="0" borderId="19" xfId="105" applyNumberFormat="1" applyFont="1" applyFill="1" applyBorder="1" applyAlignment="1">
      <alignment horizontal="center" vertical="center"/>
    </xf>
    <xf numFmtId="0" fontId="58" fillId="0" borderId="30" xfId="91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 wrapText="1"/>
      <protection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165" fontId="9" fillId="0" borderId="39" xfId="104" applyNumberFormat="1" applyFont="1" applyFill="1" applyBorder="1" applyAlignment="1">
      <alignment horizontal="center" vertical="center"/>
    </xf>
    <xf numFmtId="0" fontId="5" fillId="55" borderId="19" xfId="88" applyFont="1" applyFill="1" applyBorder="1">
      <alignment/>
      <protection/>
    </xf>
    <xf numFmtId="43" fontId="50" fillId="0" borderId="19" xfId="115" applyFont="1" applyBorder="1" applyAlignment="1">
      <alignment/>
    </xf>
    <xf numFmtId="0" fontId="47" fillId="0" borderId="0" xfId="88" applyFont="1">
      <alignment/>
      <protection/>
    </xf>
    <xf numFmtId="0" fontId="3" fillId="0" borderId="28" xfId="88" applyFont="1" applyFill="1" applyBorder="1" applyAlignment="1">
      <alignment horizontal="center" vertical="center" wrapText="1"/>
      <protection/>
    </xf>
    <xf numFmtId="0" fontId="5" fillId="0" borderId="55" xfId="88" applyFont="1" applyBorder="1" applyAlignment="1">
      <alignment horizontal="center" vertical="center" wrapText="1"/>
      <protection/>
    </xf>
    <xf numFmtId="0" fontId="3" fillId="56" borderId="35" xfId="88" applyFont="1" applyFill="1" applyBorder="1" applyAlignment="1">
      <alignment horizontal="center" vertical="center" wrapText="1"/>
      <protection/>
    </xf>
    <xf numFmtId="0" fontId="5" fillId="56" borderId="29" xfId="88" applyFont="1" applyFill="1" applyBorder="1" applyAlignment="1">
      <alignment horizontal="center" vertical="center" wrapText="1"/>
      <protection/>
    </xf>
    <xf numFmtId="0" fontId="3" fillId="56" borderId="19" xfId="88" applyFont="1" applyFill="1" applyBorder="1" applyAlignment="1">
      <alignment horizontal="center" vertical="center" wrapText="1"/>
      <protection/>
    </xf>
    <xf numFmtId="0" fontId="5" fillId="56" borderId="31" xfId="88" applyFont="1" applyFill="1" applyBorder="1" applyAlignment="1">
      <alignment horizontal="center" vertical="center" wrapText="1"/>
      <protection/>
    </xf>
    <xf numFmtId="0" fontId="3" fillId="55" borderId="19" xfId="88" applyFont="1" applyFill="1" applyBorder="1" applyAlignment="1">
      <alignment horizontal="center" vertical="center"/>
      <protection/>
    </xf>
    <xf numFmtId="0" fontId="3" fillId="55" borderId="33" xfId="88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49" fontId="2" fillId="0" borderId="56" xfId="0" applyNumberFormat="1" applyFont="1" applyFill="1" applyBorder="1" applyAlignment="1">
      <alignment horizontal="left" vertical="top" wrapText="1"/>
    </xf>
    <xf numFmtId="3" fontId="9" fillId="59" borderId="25" xfId="89" applyNumberFormat="1" applyFont="1" applyFill="1" applyBorder="1" applyAlignment="1">
      <alignment horizontal="center" vertical="center" wrapText="1"/>
      <protection/>
    </xf>
    <xf numFmtId="3" fontId="9" fillId="55" borderId="19" xfId="89" applyNumberFormat="1" applyFont="1" applyFill="1" applyBorder="1" applyAlignment="1">
      <alignment horizontal="center" vertical="center"/>
      <protection/>
    </xf>
    <xf numFmtId="4" fontId="9" fillId="0" borderId="25" xfId="89" applyNumberFormat="1" applyFont="1" applyBorder="1" applyAlignment="1">
      <alignment horizontal="center" vertical="center" wrapText="1"/>
      <protection/>
    </xf>
    <xf numFmtId="4" fontId="9" fillId="55" borderId="25" xfId="89" applyNumberFormat="1" applyFont="1" applyFill="1" applyBorder="1" applyAlignment="1">
      <alignment horizontal="center" vertical="center" wrapText="1"/>
      <protection/>
    </xf>
    <xf numFmtId="4" fontId="9" fillId="55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Fill="1" applyBorder="1" applyAlignment="1">
      <alignment horizontal="center" vertical="center"/>
      <protection/>
    </xf>
    <xf numFmtId="4" fontId="12" fillId="0" borderId="25" xfId="89" applyNumberFormat="1" applyFont="1" applyBorder="1" applyAlignment="1">
      <alignment horizontal="center" vertical="center" wrapText="1"/>
      <protection/>
    </xf>
    <xf numFmtId="0" fontId="4" fillId="0" borderId="0" xfId="89" applyFont="1" applyFill="1" applyAlignment="1">
      <alignment vertical="center"/>
      <protection/>
    </xf>
    <xf numFmtId="0" fontId="56" fillId="56" borderId="37" xfId="88" applyFont="1" applyFill="1" applyBorder="1" applyAlignment="1" applyProtection="1">
      <alignment horizontal="center" vertical="center" wrapText="1"/>
      <protection/>
    </xf>
    <xf numFmtId="165" fontId="58" fillId="57" borderId="20" xfId="91" applyNumberFormat="1" applyFont="1" applyFill="1" applyBorder="1" applyAlignment="1">
      <alignment horizontal="center" vertical="center" wrapText="1"/>
      <protection/>
    </xf>
    <xf numFmtId="165" fontId="58" fillId="57" borderId="57" xfId="91" applyNumberFormat="1" applyFont="1" applyFill="1" applyBorder="1" applyAlignment="1">
      <alignment horizontal="center" vertical="center" wrapText="1"/>
      <protection/>
    </xf>
    <xf numFmtId="165" fontId="58" fillId="57" borderId="25" xfId="91" applyNumberFormat="1" applyFont="1" applyFill="1" applyBorder="1" applyAlignment="1">
      <alignment horizontal="center" vertical="center" wrapText="1"/>
      <protection/>
    </xf>
    <xf numFmtId="165" fontId="58" fillId="57" borderId="58" xfId="91" applyNumberFormat="1" applyFont="1" applyFill="1" applyBorder="1" applyAlignment="1">
      <alignment horizontal="center" vertical="center" wrapText="1"/>
      <protection/>
    </xf>
    <xf numFmtId="0" fontId="39" fillId="55" borderId="24" xfId="91" applyFont="1" applyFill="1" applyBorder="1" applyAlignment="1">
      <alignment horizontal="center" vertical="center" wrapText="1"/>
      <protection/>
    </xf>
    <xf numFmtId="0" fontId="39" fillId="55" borderId="59" xfId="91" applyFont="1" applyFill="1" applyBorder="1" applyAlignment="1">
      <alignment horizontal="center" vertical="center" wrapText="1"/>
      <protection/>
    </xf>
    <xf numFmtId="0" fontId="39" fillId="55" borderId="60" xfId="91" applyFont="1" applyFill="1" applyBorder="1" applyAlignment="1">
      <alignment horizontal="center" vertical="center" wrapText="1"/>
      <protection/>
    </xf>
    <xf numFmtId="0" fontId="38" fillId="57" borderId="24" xfId="91" applyFont="1" applyFill="1" applyBorder="1" applyAlignment="1">
      <alignment horizontal="center" vertical="center" wrapText="1"/>
      <protection/>
    </xf>
    <xf numFmtId="0" fontId="38" fillId="57" borderId="59" xfId="91" applyFont="1" applyFill="1" applyBorder="1" applyAlignment="1">
      <alignment horizontal="center" vertical="center" wrapText="1"/>
      <protection/>
    </xf>
    <xf numFmtId="0" fontId="38" fillId="57" borderId="60" xfId="91" applyFont="1" applyFill="1" applyBorder="1" applyAlignment="1">
      <alignment horizontal="center" vertical="center" wrapText="1"/>
      <protection/>
    </xf>
    <xf numFmtId="0" fontId="73" fillId="0" borderId="0" xfId="91" applyFont="1" applyAlignment="1">
      <alignment horizontal="center" vertical="center" wrapText="1"/>
      <protection/>
    </xf>
    <xf numFmtId="0" fontId="37" fillId="0" borderId="21" xfId="91" applyFont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8" fillId="0" borderId="20" xfId="91" applyFont="1" applyFill="1" applyBorder="1" applyAlignment="1">
      <alignment horizontal="center" vertical="center" wrapText="1"/>
      <protection/>
    </xf>
    <xf numFmtId="0" fontId="38" fillId="0" borderId="57" xfId="91" applyFont="1" applyFill="1" applyBorder="1" applyAlignment="1">
      <alignment horizontal="center" vertical="center" wrapText="1"/>
      <protection/>
    </xf>
    <xf numFmtId="0" fontId="38" fillId="0" borderId="25" xfId="91" applyFont="1" applyFill="1" applyBorder="1" applyAlignment="1">
      <alignment horizontal="center" vertical="center" wrapText="1"/>
      <protection/>
    </xf>
    <xf numFmtId="0" fontId="62" fillId="0" borderId="47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3" fillId="0" borderId="57" xfId="88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top" wrapText="1"/>
      <protection/>
    </xf>
    <xf numFmtId="49" fontId="2" fillId="0" borderId="25" xfId="88" applyNumberFormat="1" applyFont="1" applyFill="1" applyBorder="1" applyAlignment="1">
      <alignment horizontal="left" vertical="top" wrapText="1"/>
      <protection/>
    </xf>
    <xf numFmtId="49" fontId="2" fillId="0" borderId="57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2" fillId="0" borderId="25" xfId="88" applyFont="1" applyFill="1" applyBorder="1" applyAlignment="1">
      <alignment horizontal="left" vertical="top" wrapText="1"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2" fillId="0" borderId="62" xfId="95" applyNumberFormat="1" applyFont="1" applyFill="1" applyBorder="1" applyAlignment="1">
      <alignment horizontal="center" vertical="top"/>
      <protection/>
    </xf>
    <xf numFmtId="0" fontId="2" fillId="0" borderId="40" xfId="95" applyNumberFormat="1" applyFont="1" applyFill="1" applyBorder="1" applyAlignment="1">
      <alignment horizontal="center" vertical="top"/>
      <protection/>
    </xf>
    <xf numFmtId="0" fontId="2" fillId="0" borderId="63" xfId="95" applyNumberFormat="1" applyFont="1" applyFill="1" applyBorder="1" applyAlignment="1">
      <alignment horizontal="left" vertical="top" wrapText="1" indent="8"/>
      <protection/>
    </xf>
    <xf numFmtId="0" fontId="2" fillId="0" borderId="57" xfId="95" applyNumberFormat="1" applyFont="1" applyFill="1" applyBorder="1" applyAlignment="1">
      <alignment horizontal="left" vertical="top" wrapText="1" indent="8"/>
      <protection/>
    </xf>
    <xf numFmtId="0" fontId="2" fillId="0" borderId="25" xfId="95" applyNumberFormat="1" applyFont="1" applyFill="1" applyBorder="1" applyAlignment="1">
      <alignment horizontal="left" vertical="top" wrapText="1" indent="8"/>
      <protection/>
    </xf>
    <xf numFmtId="0" fontId="2" fillId="0" borderId="63" xfId="95" applyNumberFormat="1" applyFont="1" applyFill="1" applyBorder="1" applyAlignment="1">
      <alignment horizontal="left" vertical="top" wrapText="1" indent="1"/>
      <protection/>
    </xf>
    <xf numFmtId="0" fontId="2" fillId="0" borderId="57" xfId="95" applyNumberFormat="1" applyFont="1" applyFill="1" applyBorder="1" applyAlignment="1">
      <alignment horizontal="left" vertical="top" wrapText="1" indent="1"/>
      <protection/>
    </xf>
    <xf numFmtId="0" fontId="2" fillId="0" borderId="25" xfId="95" applyNumberFormat="1" applyFont="1" applyFill="1" applyBorder="1" applyAlignment="1">
      <alignment horizontal="left" vertical="top" wrapText="1" indent="1"/>
      <protection/>
    </xf>
    <xf numFmtId="0" fontId="8" fillId="0" borderId="63" xfId="95" applyNumberFormat="1" applyFont="1" applyFill="1" applyBorder="1" applyAlignment="1">
      <alignment horizontal="left" vertical="top" wrapText="1" indent="1"/>
      <protection/>
    </xf>
    <xf numFmtId="0" fontId="8" fillId="0" borderId="57" xfId="95" applyNumberFormat="1" applyFont="1" applyFill="1" applyBorder="1" applyAlignment="1">
      <alignment horizontal="left" vertical="top" wrapText="1" indent="1"/>
      <protection/>
    </xf>
    <xf numFmtId="0" fontId="8" fillId="0" borderId="25" xfId="95" applyNumberFormat="1" applyFont="1" applyFill="1" applyBorder="1" applyAlignment="1">
      <alignment horizontal="left" vertical="top" wrapText="1" indent="1"/>
      <protection/>
    </xf>
    <xf numFmtId="0" fontId="2" fillId="0" borderId="53" xfId="93" applyFont="1" applyFill="1" applyBorder="1" applyAlignment="1">
      <alignment horizontal="left" vertical="top" wrapText="1"/>
      <protection/>
    </xf>
    <xf numFmtId="0" fontId="2" fillId="0" borderId="35" xfId="93" applyFont="1" applyFill="1" applyBorder="1" applyAlignment="1">
      <alignment horizontal="left" vertical="top" wrapText="1"/>
      <protection/>
    </xf>
    <xf numFmtId="49" fontId="2" fillId="0" borderId="33" xfId="93" applyNumberFormat="1" applyFont="1" applyFill="1" applyBorder="1" applyAlignment="1">
      <alignment horizontal="left" vertical="top" wrapText="1"/>
      <protection/>
    </xf>
    <xf numFmtId="0" fontId="2" fillId="0" borderId="33" xfId="93" applyFont="1" applyFill="1" applyBorder="1" applyAlignment="1">
      <alignment horizontal="left" vertical="top" wrapText="1"/>
      <protection/>
    </xf>
    <xf numFmtId="49" fontId="6" fillId="0" borderId="64" xfId="93" applyNumberFormat="1" applyFont="1" applyFill="1" applyBorder="1" applyAlignment="1">
      <alignment horizontal="center" vertical="center" wrapText="1"/>
      <protection/>
    </xf>
    <xf numFmtId="49" fontId="6" fillId="0" borderId="65" xfId="93" applyNumberFormat="1" applyFont="1" applyFill="1" applyBorder="1" applyAlignment="1">
      <alignment horizontal="center" vertical="center" wrapText="1"/>
      <protection/>
    </xf>
    <xf numFmtId="49" fontId="6" fillId="0" borderId="66" xfId="93" applyNumberFormat="1" applyFont="1" applyFill="1" applyBorder="1" applyAlignment="1">
      <alignment horizontal="center" vertical="center" wrapText="1"/>
      <protection/>
    </xf>
    <xf numFmtId="49" fontId="6" fillId="0" borderId="53" xfId="96" applyNumberFormat="1" applyFont="1" applyFill="1" applyBorder="1" applyAlignment="1">
      <alignment horizontal="left" vertical="top" wrapText="1"/>
      <protection/>
    </xf>
    <xf numFmtId="49" fontId="6" fillId="0" borderId="35" xfId="96" applyNumberFormat="1" applyFont="1" applyFill="1" applyBorder="1" applyAlignment="1">
      <alignment horizontal="left" vertical="top" wrapText="1"/>
      <protection/>
    </xf>
    <xf numFmtId="0" fontId="2" fillId="0" borderId="19" xfId="93" applyFont="1" applyFill="1" applyBorder="1" applyAlignment="1">
      <alignment horizontal="left" vertical="top" wrapText="1"/>
      <protection/>
    </xf>
    <xf numFmtId="49" fontId="2" fillId="0" borderId="19" xfId="93" applyNumberFormat="1" applyFont="1" applyFill="1" applyBorder="1" applyAlignment="1">
      <alignment horizontal="left" vertical="top" wrapText="1"/>
      <protection/>
    </xf>
    <xf numFmtId="0" fontId="2" fillId="0" borderId="50" xfId="93" applyFont="1" applyFill="1" applyBorder="1" applyAlignment="1">
      <alignment horizontal="left" vertical="top" wrapText="1"/>
      <protection/>
    </xf>
    <xf numFmtId="0" fontId="2" fillId="0" borderId="27" xfId="93" applyFont="1" applyFill="1" applyBorder="1" applyAlignment="1">
      <alignment horizontal="left" vertical="top" wrapText="1"/>
      <protection/>
    </xf>
    <xf numFmtId="49" fontId="2" fillId="0" borderId="27" xfId="93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center" wrapText="1"/>
      <protection/>
    </xf>
    <xf numFmtId="49" fontId="2" fillId="0" borderId="25" xfId="88" applyNumberFormat="1" applyFont="1" applyFill="1" applyBorder="1" applyAlignment="1">
      <alignment horizontal="left" vertical="center" wrapText="1"/>
      <protection/>
    </xf>
    <xf numFmtId="49" fontId="6" fillId="0" borderId="67" xfId="88" applyNumberFormat="1" applyFont="1" applyFill="1" applyBorder="1" applyAlignment="1">
      <alignment horizontal="center" vertical="center" wrapText="1"/>
      <protection/>
    </xf>
    <xf numFmtId="49" fontId="6" fillId="0" borderId="61" xfId="88" applyNumberFormat="1" applyFont="1" applyFill="1" applyBorder="1" applyAlignment="1">
      <alignment horizontal="center" vertical="center" wrapText="1"/>
      <protection/>
    </xf>
    <xf numFmtId="49" fontId="6" fillId="0" borderId="68" xfId="88" applyNumberFormat="1" applyFont="1" applyFill="1" applyBorder="1" applyAlignment="1">
      <alignment horizontal="center" vertical="center" wrapText="1"/>
      <protection/>
    </xf>
    <xf numFmtId="0" fontId="36" fillId="0" borderId="47" xfId="88" applyFont="1" applyBorder="1" applyAlignment="1">
      <alignment horizontal="center" vertical="center"/>
      <protection/>
    </xf>
    <xf numFmtId="0" fontId="36" fillId="0" borderId="68" xfId="88" applyFont="1" applyBorder="1" applyAlignment="1">
      <alignment horizontal="center" vertical="center"/>
      <protection/>
    </xf>
    <xf numFmtId="0" fontId="36" fillId="0" borderId="69" xfId="88" applyFont="1" applyBorder="1" applyAlignment="1">
      <alignment horizontal="center" vertical="center"/>
      <protection/>
    </xf>
    <xf numFmtId="49" fontId="3" fillId="0" borderId="63" xfId="88" applyNumberFormat="1" applyFont="1" applyFill="1" applyBorder="1" applyAlignment="1">
      <alignment horizontal="left" vertical="center" wrapText="1"/>
      <protection/>
    </xf>
    <xf numFmtId="49" fontId="3" fillId="0" borderId="57" xfId="88" applyNumberFormat="1" applyFont="1" applyFill="1" applyBorder="1" applyAlignment="1">
      <alignment horizontal="left" vertical="center" wrapText="1"/>
      <protection/>
    </xf>
    <xf numFmtId="49" fontId="3" fillId="0" borderId="25" xfId="88" applyNumberFormat="1" applyFont="1" applyFill="1" applyBorder="1" applyAlignment="1">
      <alignment horizontal="left" vertical="center" wrapText="1"/>
      <protection/>
    </xf>
    <xf numFmtId="49" fontId="3" fillId="0" borderId="20" xfId="88" applyNumberFormat="1" applyFont="1" applyFill="1" applyBorder="1" applyAlignment="1">
      <alignment horizontal="left" vertical="center" wrapText="1"/>
      <protection/>
    </xf>
    <xf numFmtId="49" fontId="6" fillId="0" borderId="19" xfId="88" applyNumberFormat="1" applyFont="1" applyFill="1" applyBorder="1" applyAlignment="1">
      <alignment horizontal="left" vertical="top" wrapText="1"/>
      <protection/>
    </xf>
    <xf numFmtId="0" fontId="5" fillId="0" borderId="19" xfId="88" applyBorder="1" applyAlignment="1">
      <alignment horizontal="center"/>
      <protection/>
    </xf>
    <xf numFmtId="49" fontId="3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57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top" wrapText="1"/>
    </xf>
    <xf numFmtId="49" fontId="2" fillId="0" borderId="70" xfId="91" applyNumberFormat="1" applyFont="1" applyFill="1" applyBorder="1" applyAlignment="1">
      <alignment vertical="center" wrapText="1"/>
      <protection/>
    </xf>
    <xf numFmtId="49" fontId="2" fillId="0" borderId="71" xfId="91" applyNumberFormat="1" applyFont="1" applyFill="1" applyBorder="1" applyAlignment="1">
      <alignment vertical="center" wrapText="1"/>
      <protection/>
    </xf>
    <xf numFmtId="49" fontId="2" fillId="0" borderId="72" xfId="91" applyNumberFormat="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vertical="center" wrapText="1"/>
      <protection/>
    </xf>
    <xf numFmtId="49" fontId="3" fillId="56" borderId="67" xfId="91" applyNumberFormat="1" applyFont="1" applyFill="1" applyBorder="1" applyAlignment="1">
      <alignment vertical="center" wrapText="1"/>
      <protection/>
    </xf>
    <xf numFmtId="49" fontId="3" fillId="56" borderId="61" xfId="91" applyNumberFormat="1" applyFont="1" applyFill="1" applyBorder="1" applyAlignment="1">
      <alignment vertical="center" wrapText="1"/>
      <protection/>
    </xf>
    <xf numFmtId="49" fontId="3" fillId="56" borderId="68" xfId="91" applyNumberFormat="1" applyFont="1" applyFill="1" applyBorder="1" applyAlignment="1">
      <alignment vertical="center" wrapText="1"/>
      <protection/>
    </xf>
    <xf numFmtId="49" fontId="2" fillId="0" borderId="39" xfId="91" applyNumberFormat="1" applyFont="1" applyFill="1" applyBorder="1" applyAlignment="1">
      <alignment vertical="center" wrapText="1"/>
      <protection/>
    </xf>
    <xf numFmtId="49" fontId="2" fillId="0" borderId="63" xfId="91" applyNumberFormat="1" applyFont="1" applyFill="1" applyBorder="1" applyAlignment="1">
      <alignment vertical="center" wrapText="1"/>
      <protection/>
    </xf>
    <xf numFmtId="49" fontId="2" fillId="0" borderId="57" xfId="91" applyNumberFormat="1" applyFont="1" applyFill="1" applyBorder="1" applyAlignment="1">
      <alignment vertical="center" wrapText="1"/>
      <protection/>
    </xf>
    <xf numFmtId="49" fontId="2" fillId="0" borderId="25" xfId="91" applyNumberFormat="1" applyFont="1" applyFill="1" applyBorder="1" applyAlignment="1">
      <alignment vertical="center" wrapText="1"/>
      <protection/>
    </xf>
    <xf numFmtId="0" fontId="3" fillId="0" borderId="63" xfId="88" applyNumberFormat="1" applyFont="1" applyBorder="1" applyAlignment="1">
      <alignment vertical="center" wrapText="1"/>
      <protection/>
    </xf>
    <xf numFmtId="0" fontId="3" fillId="0" borderId="57" xfId="88" applyNumberFormat="1" applyFont="1" applyBorder="1" applyAlignment="1">
      <alignment vertical="center" wrapText="1"/>
      <protection/>
    </xf>
    <xf numFmtId="0" fontId="3" fillId="0" borderId="25" xfId="88" applyNumberFormat="1" applyFont="1" applyBorder="1" applyAlignment="1">
      <alignment vertical="center" wrapText="1"/>
      <protection/>
    </xf>
    <xf numFmtId="0" fontId="3" fillId="0" borderId="64" xfId="88" applyFont="1" applyBorder="1" applyAlignment="1">
      <alignment horizontal="center" vertical="center"/>
      <protection/>
    </xf>
    <xf numFmtId="0" fontId="3" fillId="0" borderId="65" xfId="88" applyFont="1" applyBorder="1" applyAlignment="1">
      <alignment horizontal="center" vertical="center"/>
      <protection/>
    </xf>
    <xf numFmtId="0" fontId="3" fillId="0" borderId="66" xfId="88" applyFont="1" applyBorder="1" applyAlignment="1">
      <alignment horizontal="center" vertical="center"/>
      <protection/>
    </xf>
    <xf numFmtId="49" fontId="3" fillId="0" borderId="48" xfId="91" applyNumberFormat="1" applyFont="1" applyFill="1" applyBorder="1" applyAlignment="1">
      <alignment vertical="center" wrapText="1"/>
      <protection/>
    </xf>
    <xf numFmtId="49" fontId="3" fillId="0" borderId="19" xfId="91" applyNumberFormat="1" applyFont="1" applyFill="1" applyBorder="1" applyAlignment="1">
      <alignment vertical="center" wrapText="1"/>
      <protection/>
    </xf>
    <xf numFmtId="0" fontId="3" fillId="0" borderId="49" xfId="0" applyNumberFormat="1" applyFont="1" applyFill="1" applyBorder="1" applyAlignment="1">
      <alignment horizontal="left" vertical="top" wrapText="1" indent="1"/>
    </xf>
    <xf numFmtId="0" fontId="3" fillId="0" borderId="33" xfId="0" applyNumberFormat="1" applyFont="1" applyFill="1" applyBorder="1" applyAlignment="1">
      <alignment horizontal="left" vertical="top" wrapText="1" indent="1"/>
    </xf>
    <xf numFmtId="49" fontId="3" fillId="56" borderId="53" xfId="0" applyNumberFormat="1" applyFont="1" applyFill="1" applyBorder="1" applyAlignment="1">
      <alignment horizontal="left" vertical="center" wrapText="1" indent="1"/>
    </xf>
    <xf numFmtId="49" fontId="3" fillId="56" borderId="35" xfId="0" applyNumberFormat="1" applyFont="1" applyFill="1" applyBorder="1" applyAlignment="1">
      <alignment horizontal="left" vertical="center" wrapText="1" indent="1"/>
    </xf>
    <xf numFmtId="49" fontId="3" fillId="56" borderId="48" xfId="0" applyNumberFormat="1" applyFont="1" applyFill="1" applyBorder="1" applyAlignment="1">
      <alignment horizontal="left" vertical="center" wrapText="1" indent="1"/>
    </xf>
    <xf numFmtId="49" fontId="3" fillId="56" borderId="19" xfId="0" applyNumberFormat="1" applyFont="1" applyFill="1" applyBorder="1" applyAlignment="1">
      <alignment horizontal="left" vertical="center" wrapText="1" indent="1"/>
    </xf>
    <xf numFmtId="49" fontId="6" fillId="0" borderId="0" xfId="88" applyNumberFormat="1" applyFont="1" applyFill="1" applyBorder="1" applyAlignment="1">
      <alignment horizontal="left" vertical="top" wrapText="1"/>
      <protection/>
    </xf>
    <xf numFmtId="0" fontId="3" fillId="0" borderId="48" xfId="0" applyNumberFormat="1" applyFont="1" applyFill="1" applyBorder="1" applyAlignment="1">
      <alignment horizontal="left" vertical="top" wrapText="1" indent="1"/>
    </xf>
    <xf numFmtId="0" fontId="3" fillId="0" borderId="19" xfId="0" applyNumberFormat="1" applyFont="1" applyFill="1" applyBorder="1" applyAlignment="1">
      <alignment horizontal="left" vertical="top" wrapText="1" indent="1"/>
    </xf>
    <xf numFmtId="49" fontId="3" fillId="56" borderId="70" xfId="0" applyNumberFormat="1" applyFont="1" applyFill="1" applyBorder="1" applyAlignment="1">
      <alignment horizontal="left" vertical="center" wrapText="1" indent="1"/>
    </xf>
    <xf numFmtId="49" fontId="3" fillId="56" borderId="72" xfId="0" applyNumberFormat="1" applyFont="1" applyFill="1" applyBorder="1" applyAlignment="1">
      <alignment horizontal="left" vertical="center" wrapText="1" indent="1"/>
    </xf>
    <xf numFmtId="49" fontId="3" fillId="0" borderId="73" xfId="0" applyNumberFormat="1" applyFont="1" applyFill="1" applyBorder="1" applyAlignment="1">
      <alignment horizontal="left" vertical="top" wrapText="1" indent="1"/>
    </xf>
    <xf numFmtId="49" fontId="3" fillId="0" borderId="26" xfId="0" applyNumberFormat="1" applyFont="1" applyFill="1" applyBorder="1" applyAlignment="1">
      <alignment horizontal="left" vertical="top" wrapText="1" inden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top" wrapText="1" indent="1"/>
    </xf>
    <xf numFmtId="49" fontId="3" fillId="0" borderId="25" xfId="0" applyNumberFormat="1" applyFont="1" applyFill="1" applyBorder="1" applyAlignment="1">
      <alignment horizontal="left" vertical="top" wrapText="1" indent="1"/>
    </xf>
    <xf numFmtId="49" fontId="3" fillId="0" borderId="53" xfId="0" applyNumberFormat="1" applyFont="1" applyFill="1" applyBorder="1" applyAlignment="1">
      <alignment horizontal="left" vertical="top" wrapText="1" indent="1"/>
    </xf>
    <xf numFmtId="49" fontId="3" fillId="0" borderId="35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70" xfId="0" applyNumberFormat="1" applyFont="1" applyFill="1" applyBorder="1" applyAlignment="1">
      <alignment horizontal="left" vertical="center" wrapText="1" indent="1"/>
    </xf>
    <xf numFmtId="0" fontId="3" fillId="0" borderId="71" xfId="0" applyNumberFormat="1" applyFont="1" applyFill="1" applyBorder="1" applyAlignment="1">
      <alignment horizontal="left" vertical="center" wrapText="1" indent="1"/>
    </xf>
    <xf numFmtId="0" fontId="3" fillId="0" borderId="72" xfId="0" applyNumberFormat="1" applyFont="1" applyFill="1" applyBorder="1" applyAlignment="1">
      <alignment horizontal="left" vertical="center" wrapText="1" indent="1"/>
    </xf>
    <xf numFmtId="49" fontId="4" fillId="0" borderId="64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 wrapText="1"/>
    </xf>
    <xf numFmtId="0" fontId="3" fillId="0" borderId="74" xfId="0" applyNumberFormat="1" applyFont="1" applyFill="1" applyBorder="1" applyAlignment="1">
      <alignment horizontal="left" vertical="top" wrapText="1" indent="1"/>
    </xf>
    <xf numFmtId="0" fontId="3" fillId="0" borderId="59" xfId="0" applyNumberFormat="1" applyFont="1" applyFill="1" applyBorder="1" applyAlignment="1">
      <alignment horizontal="left" vertical="top" wrapText="1" indent="1"/>
    </xf>
    <xf numFmtId="0" fontId="3" fillId="0" borderId="60" xfId="0" applyNumberFormat="1" applyFont="1" applyFill="1" applyBorder="1" applyAlignment="1">
      <alignment horizontal="left" vertical="top" wrapText="1" indent="1"/>
    </xf>
    <xf numFmtId="49" fontId="6" fillId="0" borderId="53" xfId="0" applyNumberFormat="1" applyFont="1" applyFill="1" applyBorder="1" applyAlignment="1">
      <alignment horizontal="left" vertical="top" wrapText="1"/>
    </xf>
    <xf numFmtId="49" fontId="6" fillId="0" borderId="35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57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2" fillId="0" borderId="19" xfId="89" applyFont="1" applyBorder="1" applyAlignment="1">
      <alignment horizontal="left" vertical="top" wrapText="1" indent="1"/>
      <protection/>
    </xf>
    <xf numFmtId="49" fontId="12" fillId="0" borderId="24" xfId="89" applyNumberFormat="1" applyFont="1" applyFill="1" applyBorder="1" applyAlignment="1">
      <alignment horizontal="center" vertical="center" wrapText="1"/>
      <protection/>
    </xf>
    <xf numFmtId="49" fontId="12" fillId="0" borderId="59" xfId="89" applyNumberFormat="1" applyFont="1" applyFill="1" applyBorder="1" applyAlignment="1">
      <alignment horizontal="center" vertical="center" wrapText="1"/>
      <protection/>
    </xf>
    <xf numFmtId="49" fontId="12" fillId="0" borderId="60" xfId="89" applyNumberFormat="1" applyFont="1" applyFill="1" applyBorder="1" applyAlignment="1">
      <alignment horizontal="center" vertical="center" wrapText="1"/>
      <protection/>
    </xf>
    <xf numFmtId="0" fontId="57" fillId="59" borderId="20" xfId="89" applyFont="1" applyFill="1" applyBorder="1" applyAlignment="1">
      <alignment horizontal="center"/>
      <protection/>
    </xf>
    <xf numFmtId="0" fontId="57" fillId="59" borderId="57" xfId="89" applyFont="1" applyFill="1" applyBorder="1" applyAlignment="1">
      <alignment horizontal="center"/>
      <protection/>
    </xf>
    <xf numFmtId="0" fontId="57" fillId="59" borderId="25" xfId="89" applyFont="1" applyFill="1" applyBorder="1" applyAlignment="1">
      <alignment horizontal="center"/>
      <protection/>
    </xf>
    <xf numFmtId="0" fontId="9" fillId="0" borderId="20" xfId="89" applyFont="1" applyFill="1" applyBorder="1" applyAlignment="1">
      <alignment horizontal="left" vertical="top" wrapText="1" indent="1"/>
      <protection/>
    </xf>
    <xf numFmtId="0" fontId="9" fillId="0" borderId="57" xfId="89" applyFont="1" applyFill="1" applyBorder="1" applyAlignment="1">
      <alignment horizontal="left" vertical="top" wrapText="1" indent="1"/>
      <protection/>
    </xf>
    <xf numFmtId="0" fontId="9" fillId="0" borderId="25" xfId="89" applyFont="1" applyFill="1" applyBorder="1" applyAlignment="1">
      <alignment horizontal="left" vertical="top" wrapText="1" indent="1"/>
      <protection/>
    </xf>
    <xf numFmtId="49" fontId="12" fillId="0" borderId="19" xfId="89" applyNumberFormat="1" applyFont="1" applyFill="1" applyBorder="1" applyAlignment="1">
      <alignment horizontal="left" vertical="top" wrapText="1" indent="1"/>
      <protection/>
    </xf>
    <xf numFmtId="0" fontId="12" fillId="0" borderId="20" xfId="89" applyFont="1" applyFill="1" applyBorder="1" applyAlignment="1">
      <alignment horizontal="left" vertical="top" wrapText="1" indent="1"/>
      <protection/>
    </xf>
    <xf numFmtId="0" fontId="12" fillId="0" borderId="57" xfId="89" applyFont="1" applyFill="1" applyBorder="1" applyAlignment="1">
      <alignment horizontal="left" vertical="top" wrapText="1" indent="1"/>
      <protection/>
    </xf>
    <xf numFmtId="0" fontId="12" fillId="0" borderId="25" xfId="89" applyFont="1" applyFill="1" applyBorder="1" applyAlignment="1">
      <alignment horizontal="left" vertical="top" wrapText="1" indent="1"/>
      <protection/>
    </xf>
    <xf numFmtId="49" fontId="12" fillId="0" borderId="57" xfId="89" applyNumberFormat="1" applyFont="1" applyFill="1" applyBorder="1" applyAlignment="1">
      <alignment horizontal="center" vertical="top" wrapText="1"/>
      <protection/>
    </xf>
    <xf numFmtId="49" fontId="12" fillId="0" borderId="25" xfId="89" applyNumberFormat="1" applyFont="1" applyFill="1" applyBorder="1" applyAlignment="1">
      <alignment horizontal="center" vertical="top" wrapText="1"/>
      <protection/>
    </xf>
    <xf numFmtId="0" fontId="9" fillId="59" borderId="20" xfId="89" applyFont="1" applyFill="1" applyBorder="1" applyAlignment="1">
      <alignment horizontal="center"/>
      <protection/>
    </xf>
    <xf numFmtId="0" fontId="9" fillId="59" borderId="57" xfId="89" applyFont="1" applyFill="1" applyBorder="1" applyAlignment="1">
      <alignment horizontal="center"/>
      <protection/>
    </xf>
    <xf numFmtId="0" fontId="9" fillId="59" borderId="25" xfId="89" applyFont="1" applyFill="1" applyBorder="1" applyAlignment="1">
      <alignment horizontal="center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2" fillId="0" borderId="39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0" fontId="8" fillId="0" borderId="20" xfId="89" applyFont="1" applyBorder="1" applyAlignment="1">
      <alignment horizontal="left" vertical="top" wrapText="1"/>
      <protection/>
    </xf>
    <xf numFmtId="0" fontId="8" fillId="0" borderId="57" xfId="89" applyFont="1" applyBorder="1" applyAlignment="1">
      <alignment horizontal="left" vertical="top" wrapText="1"/>
      <protection/>
    </xf>
    <xf numFmtId="0" fontId="8" fillId="0" borderId="25" xfId="89" applyFont="1" applyBorder="1" applyAlignment="1">
      <alignment horizontal="left" vertical="top" wrapText="1"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25" xfId="89" applyFont="1" applyFill="1" applyBorder="1" applyAlignment="1">
      <alignment horizontal="left" vertical="top" wrapText="1"/>
      <protection/>
    </xf>
    <xf numFmtId="49" fontId="2" fillId="0" borderId="20" xfId="89" applyNumberFormat="1" applyFont="1" applyFill="1" applyBorder="1" applyAlignment="1">
      <alignment horizontal="center" vertical="center" wrapText="1"/>
      <protection/>
    </xf>
    <xf numFmtId="49" fontId="2" fillId="0" borderId="57" xfId="89" applyNumberFormat="1" applyFont="1" applyFill="1" applyBorder="1" applyAlignment="1">
      <alignment horizontal="center" vertical="center" wrapText="1"/>
      <protection/>
    </xf>
    <xf numFmtId="49" fontId="2" fillId="0" borderId="25" xfId="89" applyNumberFormat="1" applyFont="1" applyFill="1" applyBorder="1" applyAlignment="1">
      <alignment horizontal="center" vertical="center" wrapText="1"/>
      <protection/>
    </xf>
    <xf numFmtId="49" fontId="2" fillId="0" borderId="24" xfId="89" applyNumberFormat="1" applyFont="1" applyFill="1" applyBorder="1" applyAlignment="1">
      <alignment horizontal="left" vertical="top" wrapText="1"/>
      <protection/>
    </xf>
    <xf numFmtId="49" fontId="2" fillId="0" borderId="59" xfId="89" applyNumberFormat="1" applyFont="1" applyFill="1" applyBorder="1" applyAlignment="1">
      <alignment horizontal="left" vertical="top" wrapText="1"/>
      <protection/>
    </xf>
    <xf numFmtId="49" fontId="2" fillId="0" borderId="60" xfId="89" applyNumberFormat="1" applyFont="1" applyFill="1" applyBorder="1" applyAlignment="1">
      <alignment horizontal="left" vertical="top" wrapText="1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39" xfId="89" applyNumberFormat="1" applyFont="1" applyFill="1" applyBorder="1" applyAlignment="1">
      <alignment horizontal="center" vertical="center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8" fillId="0" borderId="19" xfId="89" applyFont="1" applyFill="1" applyBorder="1" applyAlignment="1">
      <alignment vertical="top" wrapText="1"/>
      <protection/>
    </xf>
    <xf numFmtId="49" fontId="8" fillId="0" borderId="19" xfId="89" applyNumberFormat="1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horizontal="left" vertical="top" wrapText="1"/>
      <protection/>
    </xf>
    <xf numFmtId="0" fontId="61" fillId="0" borderId="19" xfId="89" applyFont="1" applyFill="1" applyBorder="1" applyAlignment="1">
      <alignment wrapText="1"/>
      <protection/>
    </xf>
    <xf numFmtId="49" fontId="16" fillId="0" borderId="19" xfId="89" applyNumberFormat="1" applyFont="1" applyFill="1" applyBorder="1" applyAlignment="1">
      <alignment horizontal="left" vertical="top" wrapText="1"/>
      <protection/>
    </xf>
    <xf numFmtId="0" fontId="16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vertical="top" wrapText="1"/>
      <protection/>
    </xf>
    <xf numFmtId="0" fontId="16" fillId="0" borderId="19" xfId="89" applyFont="1" applyFill="1" applyBorder="1" applyAlignment="1">
      <alignment vertical="top" wrapText="1"/>
      <protection/>
    </xf>
    <xf numFmtId="0" fontId="74" fillId="0" borderId="20" xfId="89" applyFont="1" applyBorder="1" applyAlignment="1">
      <alignment vertical="top" wrapText="1"/>
      <protection/>
    </xf>
    <xf numFmtId="0" fontId="74" fillId="0" borderId="25" xfId="89" applyFont="1" applyBorder="1" applyAlignment="1">
      <alignment vertical="top" wrapText="1"/>
      <protection/>
    </xf>
    <xf numFmtId="49" fontId="15" fillId="0" borderId="20" xfId="89" applyNumberFormat="1" applyFont="1" applyFill="1" applyBorder="1" applyAlignment="1">
      <alignment horizontal="center" vertical="center" wrapText="1"/>
      <protection/>
    </xf>
    <xf numFmtId="49" fontId="15" fillId="0" borderId="57" xfId="89" applyNumberFormat="1" applyFont="1" applyFill="1" applyBorder="1" applyAlignment="1">
      <alignment horizontal="center" vertical="center" wrapText="1"/>
      <protection/>
    </xf>
    <xf numFmtId="49" fontId="15" fillId="0" borderId="25" xfId="89" applyNumberFormat="1" applyFont="1" applyFill="1" applyBorder="1" applyAlignment="1">
      <alignment horizontal="center" vertical="center" wrapText="1"/>
      <protection/>
    </xf>
    <xf numFmtId="0" fontId="15" fillId="0" borderId="39" xfId="89" applyFont="1" applyBorder="1" applyAlignment="1">
      <alignment horizontal="center" vertical="center" wrapText="1"/>
      <protection/>
    </xf>
    <xf numFmtId="0" fontId="15" fillId="0" borderId="27" xfId="89" applyFont="1" applyBorder="1" applyAlignment="1">
      <alignment horizontal="center" vertical="center" wrapText="1"/>
      <protection/>
    </xf>
    <xf numFmtId="49" fontId="15" fillId="0" borderId="24" xfId="89" applyNumberFormat="1" applyFont="1" applyFill="1" applyBorder="1" applyAlignment="1">
      <alignment horizontal="left" vertical="top" wrapText="1"/>
      <protection/>
    </xf>
    <xf numFmtId="49" fontId="15" fillId="0" borderId="59" xfId="89" applyNumberFormat="1" applyFont="1" applyFill="1" applyBorder="1" applyAlignment="1">
      <alignment horizontal="left" vertical="top" wrapText="1"/>
      <protection/>
    </xf>
    <xf numFmtId="49" fontId="15" fillId="0" borderId="60" xfId="89" applyNumberFormat="1" applyFont="1" applyFill="1" applyBorder="1" applyAlignment="1">
      <alignment horizontal="left" vertical="top" wrapText="1"/>
      <protection/>
    </xf>
    <xf numFmtId="49" fontId="15" fillId="0" borderId="22" xfId="89" applyNumberFormat="1" applyFont="1" applyFill="1" applyBorder="1" applyAlignment="1">
      <alignment horizontal="left" vertical="top" wrapText="1"/>
      <protection/>
    </xf>
    <xf numFmtId="49" fontId="15" fillId="0" borderId="21" xfId="89" applyNumberFormat="1" applyFont="1" applyFill="1" applyBorder="1" applyAlignment="1">
      <alignment horizontal="left" vertical="top" wrapText="1"/>
      <protection/>
    </xf>
    <xf numFmtId="49" fontId="15" fillId="0" borderId="26" xfId="89" applyNumberFormat="1" applyFont="1" applyFill="1" applyBorder="1" applyAlignment="1">
      <alignment horizontal="left" vertical="top" wrapText="1"/>
      <protection/>
    </xf>
    <xf numFmtId="49" fontId="15" fillId="0" borderId="39" xfId="89" applyNumberFormat="1" applyFont="1" applyFill="1" applyBorder="1" applyAlignment="1">
      <alignment horizontal="center" vertical="center" wrapText="1"/>
      <protection/>
    </xf>
    <xf numFmtId="49" fontId="15" fillId="0" borderId="27" xfId="89" applyNumberFormat="1" applyFont="1" applyFill="1" applyBorder="1" applyAlignment="1">
      <alignment horizontal="center" vertical="center" wrapText="1"/>
      <protection/>
    </xf>
    <xf numFmtId="0" fontId="16" fillId="0" borderId="20" xfId="89" applyFont="1" applyBorder="1" applyAlignment="1">
      <alignment horizontal="left" vertical="top" wrapText="1"/>
      <protection/>
    </xf>
    <xf numFmtId="0" fontId="16" fillId="0" borderId="57" xfId="89" applyFont="1" applyBorder="1" applyAlignment="1">
      <alignment horizontal="left" vertical="top" wrapText="1"/>
      <protection/>
    </xf>
    <xf numFmtId="0" fontId="16" fillId="0" borderId="25" xfId="89" applyFont="1" applyBorder="1" applyAlignment="1">
      <alignment horizontal="left" vertical="top" wrapText="1"/>
      <protection/>
    </xf>
    <xf numFmtId="0" fontId="15" fillId="0" borderId="20" xfId="89" applyFont="1" applyFill="1" applyBorder="1" applyAlignment="1">
      <alignment horizontal="left" vertical="top" wrapText="1"/>
      <protection/>
    </xf>
    <xf numFmtId="0" fontId="15" fillId="0" borderId="25" xfId="89" applyFont="1" applyFill="1" applyBorder="1" applyAlignment="1">
      <alignment horizontal="left" vertical="top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39" xfId="89" applyFont="1" applyBorder="1" applyAlignment="1">
      <alignment horizontal="center" vertical="center" wrapText="1"/>
      <protection/>
    </xf>
    <xf numFmtId="0" fontId="52" fillId="0" borderId="27" xfId="89" applyFont="1" applyBorder="1" applyAlignment="1">
      <alignment horizontal="center" vertical="center" wrapText="1"/>
      <protection/>
    </xf>
    <xf numFmtId="0" fontId="52" fillId="0" borderId="19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dxfs count="3">
    <dxf>
      <fill>
        <patternFill>
          <bgColor rgb="FF00B050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775"/>
          <c:w val="0.974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Пищеблок!$B$31:$B$34</c:f>
              <c:strCache/>
            </c:strRef>
          </c:cat>
          <c:val>
            <c:numRef>
              <c:f>Пищеблок!$C$31:$C$34</c:f>
              <c:numCache/>
            </c:numRef>
          </c:val>
        </c:ser>
        <c:axId val="29730911"/>
        <c:axId val="66251608"/>
      </c:bar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51608"/>
        <c:crosses val="autoZero"/>
        <c:auto val="1"/>
        <c:lblOffset val="100"/>
        <c:tickLblSkip val="1"/>
        <c:noMultiLvlLbl val="0"/>
      </c:catAx>
      <c:valAx>
        <c:axId val="66251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30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687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59393561"/>
        <c:axId val="64780002"/>
      </c:bar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3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166"/>
          <c:w val="0.3375"/>
          <c:h val="0.6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519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46149107"/>
        <c:axId val="12688780"/>
      </c:bar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49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0975"/>
          <c:w val="0.33375"/>
          <c:h val="0.8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152400</xdr:rowOff>
    </xdr:from>
    <xdr:to>
      <xdr:col>5</xdr:col>
      <xdr:colOff>171450</xdr:colOff>
      <xdr:row>49</xdr:row>
      <xdr:rowOff>114300</xdr:rowOff>
    </xdr:to>
    <xdr:graphicFrame>
      <xdr:nvGraphicFramePr>
        <xdr:cNvPr id="1" name="Диаграмма 2"/>
        <xdr:cNvGraphicFramePr/>
      </xdr:nvGraphicFramePr>
      <xdr:xfrm>
        <a:off x="38100" y="8124825"/>
        <a:ext cx="5495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-0.01225</cdr:y>
    </cdr:from>
    <cdr:to>
      <cdr:x>-0.01025</cdr:x>
      <cdr:y>-0.01225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10</xdr:row>
      <xdr:rowOff>180975</xdr:rowOff>
    </xdr:from>
    <xdr:to>
      <xdr:col>6</xdr:col>
      <xdr:colOff>581025</xdr:colOff>
      <xdr:row>38</xdr:row>
      <xdr:rowOff>142875</xdr:rowOff>
    </xdr:to>
    <xdr:graphicFrame>
      <xdr:nvGraphicFramePr>
        <xdr:cNvPr id="1" name="Диаграмма 1"/>
        <xdr:cNvGraphicFramePr/>
      </xdr:nvGraphicFramePr>
      <xdr:xfrm>
        <a:off x="828675" y="3048000"/>
        <a:ext cx="5305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20"/>
  <sheetViews>
    <sheetView view="pageBreakPreview" zoomScaleNormal="70" zoomScaleSheetLayoutView="100" zoomScalePageLayoutView="0" workbookViewId="0" topLeftCell="B1">
      <selection activeCell="E1" sqref="E1"/>
    </sheetView>
  </sheetViews>
  <sheetFormatPr defaultColWidth="9.140625" defaultRowHeight="15"/>
  <cols>
    <col min="1" max="1" width="31.57421875" style="117" customWidth="1"/>
    <col min="2" max="2" width="18.00390625" style="117" customWidth="1"/>
    <col min="3" max="3" width="15.7109375" style="117" customWidth="1"/>
    <col min="4" max="4" width="16.00390625" style="117" customWidth="1"/>
    <col min="5" max="5" width="16.421875" style="117" customWidth="1"/>
    <col min="6" max="6" width="13.8515625" style="117" customWidth="1"/>
    <col min="7" max="7" width="15.7109375" style="117" customWidth="1"/>
    <col min="8" max="8" width="16.28125" style="117" customWidth="1"/>
    <col min="9" max="9" width="13.8515625" style="117" customWidth="1"/>
    <col min="10" max="10" width="16.140625" style="117" customWidth="1"/>
    <col min="11" max="11" width="16.28125" style="117" customWidth="1"/>
    <col min="12" max="12" width="13.8515625" style="117" customWidth="1"/>
    <col min="13" max="13" width="16.421875" style="117" customWidth="1"/>
    <col min="14" max="16384" width="9.140625" style="117" customWidth="1"/>
  </cols>
  <sheetData>
    <row r="1" spans="1:9" ht="75" customHeight="1">
      <c r="A1" s="366" t="s">
        <v>186</v>
      </c>
      <c r="B1" s="366"/>
      <c r="C1" s="366"/>
      <c r="D1" s="366"/>
      <c r="E1" s="116"/>
      <c r="F1" s="116"/>
      <c r="G1" s="116"/>
      <c r="H1" s="116"/>
      <c r="I1" s="116"/>
    </row>
    <row r="2" spans="1:13" ht="39" customHeight="1">
      <c r="A2" s="367" t="s">
        <v>187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15.75">
      <c r="A3" s="133" t="s">
        <v>155</v>
      </c>
      <c r="B3" s="368" t="s">
        <v>188</v>
      </c>
      <c r="C3" s="368"/>
      <c r="D3" s="368"/>
      <c r="E3" s="368" t="s">
        <v>189</v>
      </c>
      <c r="F3" s="368"/>
      <c r="G3" s="368"/>
      <c r="H3" s="368" t="s">
        <v>190</v>
      </c>
      <c r="I3" s="368"/>
      <c r="J3" s="368"/>
      <c r="K3" s="369" t="s">
        <v>83</v>
      </c>
      <c r="L3" s="370"/>
      <c r="M3" s="371"/>
    </row>
    <row r="4" spans="1:13" ht="32.25" thickBot="1">
      <c r="A4" s="262" t="s">
        <v>191</v>
      </c>
      <c r="B4" s="360">
        <v>38</v>
      </c>
      <c r="C4" s="361"/>
      <c r="D4" s="362"/>
      <c r="E4" s="360">
        <v>60</v>
      </c>
      <c r="F4" s="361"/>
      <c r="G4" s="362"/>
      <c r="H4" s="360">
        <v>0</v>
      </c>
      <c r="I4" s="361"/>
      <c r="J4" s="362"/>
      <c r="K4" s="363">
        <f>SUM(B4:J4)</f>
        <v>98</v>
      </c>
      <c r="L4" s="364"/>
      <c r="M4" s="365"/>
    </row>
    <row r="5" spans="1:13" ht="94.5" customHeight="1">
      <c r="A5" s="268" t="s">
        <v>192</v>
      </c>
      <c r="B5" s="269" t="s">
        <v>193</v>
      </c>
      <c r="C5" s="270" t="s">
        <v>194</v>
      </c>
      <c r="D5" s="270" t="s">
        <v>195</v>
      </c>
      <c r="E5" s="269" t="s">
        <v>193</v>
      </c>
      <c r="F5" s="270" t="s">
        <v>194</v>
      </c>
      <c r="G5" s="271" t="s">
        <v>195</v>
      </c>
      <c r="H5" s="269" t="s">
        <v>193</v>
      </c>
      <c r="I5" s="270" t="s">
        <v>194</v>
      </c>
      <c r="J5" s="271" t="s">
        <v>195</v>
      </c>
      <c r="K5" s="269" t="s">
        <v>193</v>
      </c>
      <c r="L5" s="269" t="s">
        <v>194</v>
      </c>
      <c r="M5" s="272" t="s">
        <v>195</v>
      </c>
    </row>
    <row r="6" spans="1:13" ht="21" customHeight="1">
      <c r="A6" s="273" t="s">
        <v>196</v>
      </c>
      <c r="B6" s="133"/>
      <c r="C6" s="244"/>
      <c r="D6" s="136"/>
      <c r="E6" s="133"/>
      <c r="F6" s="244"/>
      <c r="G6" s="136"/>
      <c r="H6" s="133"/>
      <c r="I6" s="244"/>
      <c r="J6" s="136"/>
      <c r="K6" s="133"/>
      <c r="L6" s="244"/>
      <c r="M6" s="274"/>
    </row>
    <row r="7" spans="1:13" ht="15.75">
      <c r="A7" s="275" t="s">
        <v>197</v>
      </c>
      <c r="B7" s="118">
        <v>0</v>
      </c>
      <c r="C7" s="118">
        <v>0</v>
      </c>
      <c r="D7" s="137"/>
      <c r="E7" s="118">
        <v>0</v>
      </c>
      <c r="F7" s="118">
        <v>0</v>
      </c>
      <c r="G7" s="137"/>
      <c r="H7" s="118">
        <v>0</v>
      </c>
      <c r="I7" s="118">
        <v>0</v>
      </c>
      <c r="J7" s="137"/>
      <c r="K7" s="119">
        <f aca="true" t="shared" si="0" ref="K7:L10">SUM(B7,E7,H7)</f>
        <v>0</v>
      </c>
      <c r="L7" s="119">
        <f t="shared" si="0"/>
        <v>0</v>
      </c>
      <c r="M7" s="276"/>
    </row>
    <row r="8" spans="1:13" ht="15.75">
      <c r="A8" s="275" t="s">
        <v>198</v>
      </c>
      <c r="B8" s="118">
        <v>38</v>
      </c>
      <c r="C8" s="118">
        <v>38</v>
      </c>
      <c r="D8" s="137"/>
      <c r="E8" s="118">
        <v>60</v>
      </c>
      <c r="F8" s="118">
        <v>60</v>
      </c>
      <c r="G8" s="137"/>
      <c r="H8" s="118">
        <v>0</v>
      </c>
      <c r="I8" s="118">
        <v>0</v>
      </c>
      <c r="J8" s="137"/>
      <c r="K8" s="119">
        <f t="shared" si="0"/>
        <v>98</v>
      </c>
      <c r="L8" s="119">
        <f t="shared" si="0"/>
        <v>98</v>
      </c>
      <c r="M8" s="276"/>
    </row>
    <row r="9" spans="1:109" s="121" customFormat="1" ht="31.5">
      <c r="A9" s="277" t="s">
        <v>199</v>
      </c>
      <c r="B9" s="119">
        <f>SUM(B7:B8)</f>
        <v>38</v>
      </c>
      <c r="C9" s="119">
        <f>SUM(C7:C8)</f>
        <v>38</v>
      </c>
      <c r="D9" s="307">
        <f>IF(B11=0,0,C9/B11)</f>
        <v>1</v>
      </c>
      <c r="E9" s="119">
        <f>SUM(E7:E8)</f>
        <v>60</v>
      </c>
      <c r="F9" s="119">
        <f>SUM(F7:F8)</f>
        <v>60</v>
      </c>
      <c r="G9" s="307">
        <f>IF(E11=0,0,F9/E11)</f>
        <v>1</v>
      </c>
      <c r="H9" s="119">
        <f>SUM(H7:H8)</f>
        <v>0</v>
      </c>
      <c r="I9" s="119">
        <f>SUM(I7:I8)</f>
        <v>0</v>
      </c>
      <c r="J9" s="307">
        <f>IF(H11=0,0,I9/H11)</f>
        <v>0</v>
      </c>
      <c r="K9" s="119">
        <f t="shared" si="0"/>
        <v>98</v>
      </c>
      <c r="L9" s="119">
        <f t="shared" si="0"/>
        <v>98</v>
      </c>
      <c r="M9" s="306">
        <f>IF(K11=0,0,L9/K11)</f>
        <v>1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</row>
    <row r="10" spans="1:13" ht="63">
      <c r="A10" s="275" t="s">
        <v>200</v>
      </c>
      <c r="B10" s="118">
        <v>0</v>
      </c>
      <c r="C10" s="118">
        <v>0</v>
      </c>
      <c r="D10" s="307">
        <f>IF(B11=0,0,C10/B11)</f>
        <v>0</v>
      </c>
      <c r="E10" s="118">
        <v>0</v>
      </c>
      <c r="F10" s="118">
        <v>0</v>
      </c>
      <c r="G10" s="307">
        <f>IF(E11=0,0,F10/E11)</f>
        <v>0</v>
      </c>
      <c r="H10" s="118"/>
      <c r="I10" s="118"/>
      <c r="J10" s="307">
        <f>IF(H11=0,0,I10/H11)</f>
        <v>0</v>
      </c>
      <c r="K10" s="119">
        <f t="shared" si="0"/>
        <v>0</v>
      </c>
      <c r="L10" s="119">
        <f t="shared" si="0"/>
        <v>0</v>
      </c>
      <c r="M10" s="306">
        <f>IF(K11=0,0,L10/K11)</f>
        <v>0</v>
      </c>
    </row>
    <row r="11" spans="1:13" ht="31.5">
      <c r="A11" s="278" t="s">
        <v>201</v>
      </c>
      <c r="B11" s="122">
        <f>B9+B10</f>
        <v>38</v>
      </c>
      <c r="C11" s="122">
        <f>C9+C10</f>
        <v>38</v>
      </c>
      <c r="D11" s="123">
        <f>IF(B11=0,0,C11/B11)</f>
        <v>1</v>
      </c>
      <c r="E11" s="122">
        <f>E9+E10</f>
        <v>60</v>
      </c>
      <c r="F11" s="122">
        <f>F9+F10</f>
        <v>60</v>
      </c>
      <c r="G11" s="123">
        <f>IF(E11=0,0,F11/E11)</f>
        <v>1</v>
      </c>
      <c r="H11" s="122">
        <f>H9+H10</f>
        <v>0</v>
      </c>
      <c r="I11" s="122">
        <f>I9+I10</f>
        <v>0</v>
      </c>
      <c r="J11" s="123">
        <f>IF(H11=0,0,I11/H11)</f>
        <v>0</v>
      </c>
      <c r="K11" s="122">
        <f>K9+K10</f>
        <v>98</v>
      </c>
      <c r="L11" s="122">
        <f>L9+L10</f>
        <v>98</v>
      </c>
      <c r="M11" s="279">
        <f>IF(K11=0,0,L11/K11)</f>
        <v>1</v>
      </c>
    </row>
    <row r="12" spans="1:13" ht="47.25">
      <c r="A12" s="278" t="s">
        <v>202</v>
      </c>
      <c r="B12" s="356">
        <f>IF(B4=0,0,C11/B4)</f>
        <v>1</v>
      </c>
      <c r="C12" s="357"/>
      <c r="D12" s="358"/>
      <c r="E12" s="356">
        <f>IF(E4=0,0,F11/E4)</f>
        <v>1</v>
      </c>
      <c r="F12" s="357"/>
      <c r="G12" s="358"/>
      <c r="H12" s="356">
        <f>IF(H4=0,0,I11/H4)</f>
        <v>0</v>
      </c>
      <c r="I12" s="357"/>
      <c r="J12" s="358"/>
      <c r="K12" s="356">
        <f>IF(K4=0,0,L11/K4)</f>
        <v>1</v>
      </c>
      <c r="L12" s="357"/>
      <c r="M12" s="359"/>
    </row>
    <row r="13" spans="1:13" ht="16.5" thickBot="1">
      <c r="A13" s="280" t="s">
        <v>203</v>
      </c>
      <c r="B13" s="281">
        <v>0</v>
      </c>
      <c r="C13" s="281">
        <v>0</v>
      </c>
      <c r="D13" s="282"/>
      <c r="E13" s="281">
        <v>0</v>
      </c>
      <c r="F13" s="281">
        <v>0</v>
      </c>
      <c r="G13" s="282"/>
      <c r="H13" s="281">
        <v>0</v>
      </c>
      <c r="I13" s="281">
        <v>0</v>
      </c>
      <c r="J13" s="282"/>
      <c r="K13" s="283">
        <f>SUM(B13,E13,H13)</f>
        <v>0</v>
      </c>
      <c r="L13" s="283">
        <f>SUM(C13,F13,I13)</f>
        <v>0</v>
      </c>
      <c r="M13" s="284">
        <f>IF(K11=0,0,L13/K11)</f>
        <v>0</v>
      </c>
    </row>
    <row r="14" spans="1:13" s="120" customFormat="1" ht="20.25" customHeight="1" hidden="1" thickBot="1" thickTop="1">
      <c r="A14" s="263"/>
      <c r="B14" s="264"/>
      <c r="C14" s="264"/>
      <c r="D14" s="265"/>
      <c r="E14" s="264"/>
      <c r="F14" s="264"/>
      <c r="G14" s="265"/>
      <c r="H14" s="264"/>
      <c r="I14" s="264"/>
      <c r="J14" s="265"/>
      <c r="K14" s="266"/>
      <c r="L14" s="266"/>
      <c r="M14" s="267"/>
    </row>
    <row r="15" spans="1:13" ht="16.5" thickTop="1">
      <c r="A15" s="135" t="s">
        <v>204</v>
      </c>
      <c r="B15" s="118">
        <v>0</v>
      </c>
      <c r="C15" s="118">
        <v>0</v>
      </c>
      <c r="D15" s="138"/>
      <c r="E15" s="118">
        <v>0</v>
      </c>
      <c r="F15" s="118">
        <v>0</v>
      </c>
      <c r="G15" s="138"/>
      <c r="H15" s="118">
        <v>0</v>
      </c>
      <c r="I15" s="118">
        <v>0</v>
      </c>
      <c r="J15" s="138"/>
      <c r="K15" s="125">
        <f>SUM(B15,E15,H15)</f>
        <v>0</v>
      </c>
      <c r="L15" s="125">
        <f>SUM(C15,F15,I15)</f>
        <v>0</v>
      </c>
      <c r="M15" s="124">
        <f>IF(K11=0,0,L15/K11)</f>
        <v>0</v>
      </c>
    </row>
    <row r="16" spans="1:13" ht="31.5">
      <c r="A16" s="134" t="s">
        <v>205</v>
      </c>
      <c r="B16" s="118">
        <v>0</v>
      </c>
      <c r="C16" s="118">
        <v>0</v>
      </c>
      <c r="D16" s="137"/>
      <c r="E16" s="118">
        <v>0</v>
      </c>
      <c r="F16" s="118">
        <v>0</v>
      </c>
      <c r="G16" s="137"/>
      <c r="H16" s="118">
        <v>0</v>
      </c>
      <c r="I16" s="118">
        <v>0</v>
      </c>
      <c r="J16" s="137"/>
      <c r="K16" s="119">
        <f>SUM(B16,E16,H16)</f>
        <v>0</v>
      </c>
      <c r="L16" s="119">
        <f>SUM(C16,F16,I16)</f>
        <v>0</v>
      </c>
      <c r="M16" s="124">
        <f>IF(K11=0,0,L16/K11)</f>
        <v>0</v>
      </c>
    </row>
    <row r="17" spans="1:13" s="120" customFormat="1" ht="15.75">
      <c r="A17" s="126"/>
      <c r="B17" s="127"/>
      <c r="C17" s="127"/>
      <c r="D17" s="128"/>
      <c r="E17" s="127"/>
      <c r="F17" s="127"/>
      <c r="G17" s="128"/>
      <c r="H17" s="127"/>
      <c r="I17" s="127"/>
      <c r="J17" s="128"/>
      <c r="K17" s="127"/>
      <c r="L17" s="127"/>
      <c r="M17" s="129"/>
    </row>
    <row r="18" spans="1:13" s="120" customFormat="1" ht="15.75">
      <c r="A18" s="139"/>
      <c r="B18" s="130" t="s">
        <v>206</v>
      </c>
      <c r="C18" s="127"/>
      <c r="D18" s="128"/>
      <c r="E18" s="127"/>
      <c r="F18" s="127"/>
      <c r="G18" s="128"/>
      <c r="H18" s="127"/>
      <c r="I18" s="127"/>
      <c r="J18" s="128"/>
      <c r="K18" s="127"/>
      <c r="L18" s="127"/>
      <c r="M18" s="129"/>
    </row>
    <row r="19" spans="1:2" ht="15.75">
      <c r="A19" s="140"/>
      <c r="B19" s="131" t="s">
        <v>207</v>
      </c>
    </row>
    <row r="20" spans="1:3" ht="15.75">
      <c r="A20" s="141"/>
      <c r="B20" s="131" t="s">
        <v>208</v>
      </c>
      <c r="C20" s="13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A6C" sheet="1"/>
  <protectedRanges>
    <protectedRange sqref="B7:C8 E7:F8 H7:I8 B10:C10 E10:F10 H10:I10 B13:C16 E13:F16 H13:I16 B4:J4 A1" name="Диапазон3"/>
  </protectedRanges>
  <mergeCells count="14">
    <mergeCell ref="A1:D1"/>
    <mergeCell ref="A2:M2"/>
    <mergeCell ref="B3:D3"/>
    <mergeCell ref="E3:G3"/>
    <mergeCell ref="H3:J3"/>
    <mergeCell ref="K3:M3"/>
    <mergeCell ref="B12:D12"/>
    <mergeCell ref="E12:G12"/>
    <mergeCell ref="H12:J12"/>
    <mergeCell ref="K12:M12"/>
    <mergeCell ref="B4:D4"/>
    <mergeCell ref="E4:G4"/>
    <mergeCell ref="H4:J4"/>
    <mergeCell ref="K4:M4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2"/>
  <sheetViews>
    <sheetView view="pageBreakPreview" zoomScale="115" zoomScaleSheetLayoutView="115" zoomScalePageLayoutView="0" workbookViewId="0" topLeftCell="A1">
      <selection activeCell="B17" sqref="B17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60" t="s">
        <v>68</v>
      </c>
      <c r="B1" s="460"/>
      <c r="C1" s="294"/>
    </row>
    <row r="2" spans="1:4" ht="43.5" customHeight="1" thickBot="1">
      <c r="A2" s="155"/>
      <c r="B2" s="156" t="s">
        <v>155</v>
      </c>
      <c r="C2" s="337" t="s">
        <v>280</v>
      </c>
      <c r="D2" s="338" t="s">
        <v>219</v>
      </c>
    </row>
    <row r="3" spans="1:4" ht="43.5" customHeight="1">
      <c r="A3" s="456" t="s">
        <v>292</v>
      </c>
      <c r="B3" s="457"/>
      <c r="C3" s="339">
        <f>Пищеблок!C3</f>
        <v>1</v>
      </c>
      <c r="D3" s="340"/>
    </row>
    <row r="4" spans="1:4" ht="43.5" customHeight="1">
      <c r="A4" s="458" t="s">
        <v>298</v>
      </c>
      <c r="B4" s="459"/>
      <c r="C4" s="341">
        <f>'Охват питанием'!K4</f>
        <v>98</v>
      </c>
      <c r="D4" s="342"/>
    </row>
    <row r="5" spans="1:4" ht="57" customHeight="1">
      <c r="A5" s="461" t="s">
        <v>293</v>
      </c>
      <c r="B5" s="462"/>
      <c r="C5" s="343">
        <v>104</v>
      </c>
      <c r="D5" s="154">
        <f>C5/$C$4</f>
        <v>1.0612244897959184</v>
      </c>
    </row>
    <row r="6" spans="1:6" ht="40.5" customHeight="1">
      <c r="A6" s="461" t="s">
        <v>294</v>
      </c>
      <c r="B6" s="462"/>
      <c r="C6" s="343">
        <v>104</v>
      </c>
      <c r="D6" s="154">
        <f>C6/$C$4</f>
        <v>1.0612244897959184</v>
      </c>
      <c r="F6" s="292"/>
    </row>
    <row r="7" spans="1:4" ht="40.5" customHeight="1">
      <c r="A7" s="461" t="s">
        <v>295</v>
      </c>
      <c r="B7" s="462"/>
      <c r="C7" s="343">
        <v>90</v>
      </c>
      <c r="D7" s="154">
        <f>C7/$C$4</f>
        <v>0.9183673469387755</v>
      </c>
    </row>
    <row r="8" spans="1:4" ht="33.75" customHeight="1">
      <c r="A8" s="461" t="s">
        <v>296</v>
      </c>
      <c r="B8" s="462"/>
      <c r="C8" s="343">
        <v>1</v>
      </c>
      <c r="D8" s="154">
        <f>C8/$C$3</f>
        <v>1</v>
      </c>
    </row>
    <row r="9" spans="1:4" ht="36.75" customHeight="1" thickBot="1">
      <c r="A9" s="454" t="s">
        <v>297</v>
      </c>
      <c r="B9" s="455"/>
      <c r="C9" s="344">
        <v>1</v>
      </c>
      <c r="D9" s="153">
        <f>C9/$C$3</f>
        <v>1</v>
      </c>
    </row>
    <row r="10" spans="1:2" ht="15">
      <c r="A10" s="93" t="s">
        <v>157</v>
      </c>
      <c r="B10" s="94" t="s">
        <v>158</v>
      </c>
    </row>
    <row r="11" spans="1:3" ht="15">
      <c r="A11" s="149" t="s">
        <v>218</v>
      </c>
      <c r="B11" s="109" t="s">
        <v>270</v>
      </c>
      <c r="C11" s="292"/>
    </row>
    <row r="12" spans="1:2" ht="15">
      <c r="A12" s="110"/>
      <c r="B12" s="109" t="s">
        <v>159</v>
      </c>
    </row>
  </sheetData>
  <sheetProtection password="CA6C" sheet="1"/>
  <protectedRanges>
    <protectedRange sqref="C5:C9" name="Диапазон1"/>
  </protectedRanges>
  <mergeCells count="8">
    <mergeCell ref="A9:B9"/>
    <mergeCell ref="A3:B3"/>
    <mergeCell ref="A4:B4"/>
    <mergeCell ref="A1:B1"/>
    <mergeCell ref="A5:B5"/>
    <mergeCell ref="A6:B6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"/>
  <sheetViews>
    <sheetView view="pageBreakPreview" zoomScale="115" zoomScaleSheetLayoutView="115" zoomScalePageLayoutView="0" workbookViewId="0" topLeftCell="A1">
      <selection activeCell="D14" sqref="D14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345" t="s">
        <v>20</v>
      </c>
      <c r="B1" s="254"/>
    </row>
    <row r="2" spans="1:4" ht="24" customHeight="1" thickBot="1">
      <c r="A2" s="467" t="s">
        <v>155</v>
      </c>
      <c r="B2" s="468"/>
      <c r="C2" s="260" t="s">
        <v>185</v>
      </c>
      <c r="D2" s="261" t="s">
        <v>153</v>
      </c>
    </row>
    <row r="3" spans="1:4" ht="36" customHeight="1">
      <c r="A3" s="465" t="s">
        <v>19</v>
      </c>
      <c r="B3" s="466"/>
      <c r="C3" s="258">
        <v>3</v>
      </c>
      <c r="D3" s="259">
        <f>C3*100/$C$7</f>
        <v>300</v>
      </c>
    </row>
    <row r="4" spans="1:4" ht="48" customHeight="1">
      <c r="A4" s="469" t="s">
        <v>18</v>
      </c>
      <c r="B4" s="470"/>
      <c r="C4" s="92">
        <v>1</v>
      </c>
      <c r="D4" s="255">
        <f>C4*100/$C$7</f>
        <v>100</v>
      </c>
    </row>
    <row r="5" spans="1:4" ht="39" customHeight="1">
      <c r="A5" s="469" t="s">
        <v>17</v>
      </c>
      <c r="B5" s="470"/>
      <c r="C5" s="92">
        <v>1</v>
      </c>
      <c r="D5" s="255">
        <f>C5*100/$C$7</f>
        <v>100</v>
      </c>
    </row>
    <row r="6" spans="1:4" ht="42" customHeight="1">
      <c r="A6" s="469" t="s">
        <v>16</v>
      </c>
      <c r="B6" s="470"/>
      <c r="C6" s="92">
        <v>1</v>
      </c>
      <c r="D6" s="255">
        <f>C6*100/$C$7</f>
        <v>100</v>
      </c>
    </row>
    <row r="7" spans="1:4" ht="29.25" customHeight="1" thickBot="1">
      <c r="A7" s="463" t="s">
        <v>156</v>
      </c>
      <c r="B7" s="464"/>
      <c r="C7" s="256">
        <f>Пищеблок!C3</f>
        <v>1</v>
      </c>
      <c r="D7" s="257"/>
    </row>
    <row r="9" spans="1:2" ht="15">
      <c r="A9" s="93" t="s">
        <v>157</v>
      </c>
      <c r="B9" s="94" t="s">
        <v>158</v>
      </c>
    </row>
    <row r="10" spans="1:2" ht="15">
      <c r="A10" s="1"/>
      <c r="B10" s="94" t="s">
        <v>159</v>
      </c>
    </row>
  </sheetData>
  <sheetProtection password="CA6C" sheet="1"/>
  <protectedRanges>
    <protectedRange sqref="C3:C6" name="Диапазон1"/>
  </protectedRanges>
  <mergeCells count="6">
    <mergeCell ref="A7:B7"/>
    <mergeCell ref="A3:B3"/>
    <mergeCell ref="A2:B2"/>
    <mergeCell ref="A6:B6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view="pageBreakPreview" zoomScale="115" zoomScaleSheetLayoutView="115" zoomScalePageLayoutView="0" workbookViewId="0" topLeftCell="A1">
      <selection activeCell="E5" sqref="E5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73" t="s">
        <v>229</v>
      </c>
      <c r="B1" s="473"/>
      <c r="C1" s="473"/>
      <c r="D1" s="473"/>
      <c r="E1" s="473"/>
    </row>
    <row r="2" spans="1:6" ht="25.5" customHeight="1" thickBot="1">
      <c r="A2" s="477" t="s">
        <v>155</v>
      </c>
      <c r="B2" s="478"/>
      <c r="C2" s="478"/>
      <c r="D2" s="479"/>
      <c r="E2" s="167" t="s">
        <v>228</v>
      </c>
      <c r="F2" s="168" t="s">
        <v>217</v>
      </c>
    </row>
    <row r="3" spans="1:6" ht="50.25" customHeight="1">
      <c r="A3" s="471" t="s">
        <v>299</v>
      </c>
      <c r="B3" s="472"/>
      <c r="C3" s="472"/>
      <c r="D3" s="309" t="s">
        <v>22</v>
      </c>
      <c r="E3" s="152">
        <v>0</v>
      </c>
      <c r="F3" s="169"/>
    </row>
    <row r="4" spans="1:8" ht="57.75" customHeight="1">
      <c r="A4" s="480" t="s">
        <v>271</v>
      </c>
      <c r="B4" s="481"/>
      <c r="C4" s="482"/>
      <c r="D4" s="4" t="s">
        <v>226</v>
      </c>
      <c r="E4" s="97">
        <v>0</v>
      </c>
      <c r="F4" s="101" t="e">
        <f>E4/E5</f>
        <v>#DIV/0!</v>
      </c>
      <c r="H4" s="293"/>
    </row>
    <row r="5" spans="1:6" ht="43.5" customHeight="1" thickBot="1">
      <c r="A5" s="474" t="s">
        <v>227</v>
      </c>
      <c r="B5" s="475"/>
      <c r="C5" s="476"/>
      <c r="D5" s="166" t="s">
        <v>226</v>
      </c>
      <c r="E5" s="103">
        <v>0</v>
      </c>
      <c r="F5" s="170"/>
    </row>
    <row r="7" spans="1:2" ht="15">
      <c r="A7" s="110"/>
      <c r="B7" s="109" t="s">
        <v>159</v>
      </c>
    </row>
    <row r="8" ht="15">
      <c r="C8" s="165"/>
    </row>
  </sheetData>
  <sheetProtection password="CA6C" sheet="1"/>
  <protectedRanges>
    <protectedRange sqref="E3:E5" name="Диапазон1"/>
  </protectedRanges>
  <mergeCells count="5">
    <mergeCell ref="A3:C3"/>
    <mergeCell ref="A1:E1"/>
    <mergeCell ref="A5:C5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view="pageBreakPreview" zoomScale="145" zoomScaleSheetLayoutView="145" zoomScalePageLayoutView="0" workbookViewId="0" topLeftCell="A1">
      <selection activeCell="H3" sqref="H3"/>
    </sheetView>
  </sheetViews>
  <sheetFormatPr defaultColWidth="9.140625" defaultRowHeight="15"/>
  <cols>
    <col min="6" max="6" width="31.140625" style="0" customWidth="1"/>
    <col min="7" max="7" width="13.57421875" style="0" customWidth="1"/>
  </cols>
  <sheetData>
    <row r="1" spans="1:8" ht="48">
      <c r="A1" s="483" t="s">
        <v>222</v>
      </c>
      <c r="B1" s="484"/>
      <c r="C1" s="484"/>
      <c r="D1" s="484"/>
      <c r="E1" s="484"/>
      <c r="F1" s="484"/>
      <c r="G1" s="159" t="s">
        <v>160</v>
      </c>
      <c r="H1" s="160" t="s">
        <v>58</v>
      </c>
    </row>
    <row r="2" spans="1:8" ht="30" customHeight="1">
      <c r="A2" s="161"/>
      <c r="B2" s="485" t="s">
        <v>223</v>
      </c>
      <c r="C2" s="486"/>
      <c r="D2" s="486"/>
      <c r="E2" s="486"/>
      <c r="F2" s="487"/>
      <c r="G2" s="173">
        <v>0</v>
      </c>
      <c r="H2" s="162"/>
    </row>
    <row r="3" spans="1:8" ht="28.5" customHeight="1">
      <c r="A3" s="163"/>
      <c r="B3" s="158"/>
      <c r="C3" s="488" t="s">
        <v>224</v>
      </c>
      <c r="D3" s="489"/>
      <c r="E3" s="489"/>
      <c r="F3" s="489"/>
      <c r="G3" s="173">
        <v>0</v>
      </c>
      <c r="H3" s="297" t="e">
        <f>G3/$G$2</f>
        <v>#DIV/0!</v>
      </c>
    </row>
    <row r="4" spans="1:8" ht="18" customHeight="1" thickBot="1">
      <c r="A4" s="164"/>
      <c r="B4" s="346"/>
      <c r="C4" s="490" t="s">
        <v>225</v>
      </c>
      <c r="D4" s="491"/>
      <c r="E4" s="491"/>
      <c r="F4" s="491"/>
      <c r="G4" s="173">
        <v>0</v>
      </c>
      <c r="H4" s="297" t="e">
        <f>G4/$G$2</f>
        <v>#DIV/0!</v>
      </c>
    </row>
    <row r="6" spans="1:2" ht="15">
      <c r="A6" s="110"/>
      <c r="B6" s="109" t="s">
        <v>159</v>
      </c>
    </row>
  </sheetData>
  <sheetProtection password="CA6C" sheet="1"/>
  <protectedRanges>
    <protectedRange password="CC35" sqref="G2:G4" name="Диапазон2"/>
  </protectedRanges>
  <mergeCells count="4">
    <mergeCell ref="A1:F1"/>
    <mergeCell ref="B2:F2"/>
    <mergeCell ref="C3:F3"/>
    <mergeCell ref="C4:F4"/>
  </mergeCells>
  <conditionalFormatting sqref="H2:H4">
    <cfRule type="cellIs" priority="1" dxfId="2" operator="greaterThan" stopIfTrue="1">
      <formula>1</formula>
    </cfRule>
    <cfRule type="containsErrors" priority="2" dxfId="0" stopIfTrue="1">
      <formula>ISERROR(H2)</formula>
    </cfRule>
  </conditionalFormatting>
  <printOptions/>
  <pageMargins left="0.7" right="0.7" top="0.75" bottom="0.75" header="0.3" footer="0.3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"/>
  <sheetViews>
    <sheetView view="pageBreakPreview" zoomScaleNormal="85" zoomScaleSheetLayoutView="100" zoomScalePageLayoutView="0" workbookViewId="0" topLeftCell="A17">
      <selection activeCell="H16" sqref="H16"/>
    </sheetView>
  </sheetViews>
  <sheetFormatPr defaultColWidth="9.140625" defaultRowHeight="15"/>
  <cols>
    <col min="1" max="1" width="3.8515625" style="237" customWidth="1"/>
    <col min="2" max="2" width="5.00390625" style="238" customWidth="1"/>
    <col min="3" max="3" width="46.57421875" style="238" customWidth="1"/>
    <col min="4" max="4" width="8.7109375" style="237" hidden="1" customWidth="1"/>
    <col min="5" max="5" width="17.00390625" style="237" customWidth="1"/>
    <col min="6" max="6" width="20.421875" style="237" customWidth="1"/>
    <col min="7" max="7" width="18.28125" style="237" customWidth="1"/>
    <col min="8" max="8" width="17.140625" style="237" customWidth="1"/>
    <col min="9" max="9" width="18.57421875" style="61" customWidth="1"/>
    <col min="10" max="10" width="17.140625" style="61" customWidth="1"/>
    <col min="11" max="11" width="16.57421875" style="61" customWidth="1"/>
    <col min="12" max="12" width="15.421875" style="61" customWidth="1"/>
    <col min="13" max="16384" width="9.140625" style="61" customWidth="1"/>
  </cols>
  <sheetData>
    <row r="1" ht="30" customHeight="1">
      <c r="C1" s="354" t="s">
        <v>300</v>
      </c>
    </row>
    <row r="2" spans="1:9" ht="54.75" customHeight="1">
      <c r="A2" s="493" t="s">
        <v>155</v>
      </c>
      <c r="B2" s="494"/>
      <c r="C2" s="495"/>
      <c r="D2" s="240" t="s">
        <v>97</v>
      </c>
      <c r="E2" s="240" t="s">
        <v>100</v>
      </c>
      <c r="F2" s="240" t="s">
        <v>98</v>
      </c>
      <c r="G2" s="240" t="s">
        <v>269</v>
      </c>
      <c r="H2" s="240" t="s">
        <v>150</v>
      </c>
      <c r="I2" s="235"/>
    </row>
    <row r="3" spans="1:8" ht="15">
      <c r="A3" s="492" t="s">
        <v>273</v>
      </c>
      <c r="B3" s="492"/>
      <c r="C3" s="492"/>
      <c r="D3" s="241" t="s">
        <v>23</v>
      </c>
      <c r="E3" s="236">
        <f>'Охват питанием'!K4</f>
        <v>98</v>
      </c>
      <c r="F3" s="496"/>
      <c r="G3" s="497"/>
      <c r="H3" s="498"/>
    </row>
    <row r="4" spans="1:8" ht="61.5" customHeight="1">
      <c r="A4" s="502" t="s">
        <v>285</v>
      </c>
      <c r="B4" s="502"/>
      <c r="C4" s="492"/>
      <c r="D4" s="241" t="s">
        <v>23</v>
      </c>
      <c r="E4" s="347">
        <f>F4+G4+H4</f>
        <v>74</v>
      </c>
      <c r="F4" s="348">
        <v>74</v>
      </c>
      <c r="G4" s="348">
        <v>0</v>
      </c>
      <c r="H4" s="348">
        <v>0</v>
      </c>
    </row>
    <row r="5" spans="1:8" ht="30" customHeight="1">
      <c r="A5" s="506" t="s">
        <v>274</v>
      </c>
      <c r="B5" s="506"/>
      <c r="C5" s="507"/>
      <c r="D5" s="242"/>
      <c r="E5" s="288">
        <v>204</v>
      </c>
      <c r="F5" s="508"/>
      <c r="G5" s="509"/>
      <c r="H5" s="510"/>
    </row>
    <row r="6" spans="1:8" ht="48.75" customHeight="1">
      <c r="A6" s="502" t="s">
        <v>281</v>
      </c>
      <c r="B6" s="502"/>
      <c r="C6" s="492"/>
      <c r="D6" s="242" t="s">
        <v>24</v>
      </c>
      <c r="E6" s="349">
        <f>SUM(F6:H6)</f>
        <v>299700</v>
      </c>
      <c r="F6" s="350">
        <v>299700</v>
      </c>
      <c r="G6" s="351">
        <v>0</v>
      </c>
      <c r="H6" s="351">
        <v>0</v>
      </c>
    </row>
    <row r="7" spans="1:8" ht="63" customHeight="1">
      <c r="A7" s="499" t="s">
        <v>286</v>
      </c>
      <c r="B7" s="500"/>
      <c r="C7" s="501"/>
      <c r="D7" s="242" t="s">
        <v>24</v>
      </c>
      <c r="E7" s="352">
        <f>E6/E4/E5</f>
        <v>19.852941176470587</v>
      </c>
      <c r="F7" s="352">
        <f>F6/F4/E5</f>
        <v>19.852941176470587</v>
      </c>
      <c r="G7" s="352" t="e">
        <f>G6/G4/E5</f>
        <v>#DIV/0!</v>
      </c>
      <c r="H7" s="352" t="e">
        <f>H6/H4/E5</f>
        <v>#DIV/0!</v>
      </c>
    </row>
    <row r="8" spans="1:8" ht="54" customHeight="1">
      <c r="A8" s="503" t="s">
        <v>282</v>
      </c>
      <c r="B8" s="504"/>
      <c r="C8" s="505"/>
      <c r="D8" s="245" t="s">
        <v>24</v>
      </c>
      <c r="E8" s="353">
        <f>E6/$E$3</f>
        <v>3058.1632653061224</v>
      </c>
      <c r="F8" s="353">
        <f>F6/$E$3</f>
        <v>3058.1632653061224</v>
      </c>
      <c r="G8" s="353">
        <f>G6/$E$3</f>
        <v>0</v>
      </c>
      <c r="H8" s="353">
        <f>H6/$E$3</f>
        <v>0</v>
      </c>
    </row>
    <row r="9" spans="1:8" ht="54.75" customHeight="1">
      <c r="A9" s="503" t="s">
        <v>287</v>
      </c>
      <c r="B9" s="504"/>
      <c r="C9" s="505"/>
      <c r="D9" s="245" t="s">
        <v>24</v>
      </c>
      <c r="E9" s="353">
        <f>E8/E5</f>
        <v>14.990996398559423</v>
      </c>
      <c r="F9" s="353">
        <f>F8/E5</f>
        <v>14.990996398559423</v>
      </c>
      <c r="G9" s="353">
        <f>G8/E5</f>
        <v>0</v>
      </c>
      <c r="H9" s="353">
        <f>H8/E5</f>
        <v>0</v>
      </c>
    </row>
    <row r="11" spans="2:3" ht="15">
      <c r="B11" s="243" t="s">
        <v>157</v>
      </c>
      <c r="C11" s="109" t="s">
        <v>270</v>
      </c>
    </row>
    <row r="12" spans="2:3" ht="15">
      <c r="B12" s="239"/>
      <c r="C12" s="109" t="s">
        <v>159</v>
      </c>
    </row>
  </sheetData>
  <sheetProtection password="CA6C" sheet="1"/>
  <protectedRanges>
    <protectedRange sqref="F4:H4 E5 F6:H6" name="Диапазон1"/>
  </protectedRanges>
  <mergeCells count="10">
    <mergeCell ref="A8:C8"/>
    <mergeCell ref="A9:C9"/>
    <mergeCell ref="A5:C5"/>
    <mergeCell ref="F5:H5"/>
    <mergeCell ref="A3:C3"/>
    <mergeCell ref="A2:C2"/>
    <mergeCell ref="F3:H3"/>
    <mergeCell ref="A7:C7"/>
    <mergeCell ref="A4:C4"/>
    <mergeCell ref="A6:C6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21" customWidth="1"/>
    <col min="2" max="2" width="5.00390625" style="21" customWidth="1"/>
    <col min="3" max="3" width="46.57421875" style="21" customWidth="1"/>
    <col min="4" max="4" width="6.28125" style="21" customWidth="1"/>
    <col min="5" max="5" width="16.28125" style="21" customWidth="1"/>
    <col min="6" max="6" width="15.57421875" style="21" customWidth="1"/>
    <col min="7" max="7" width="7.140625" style="21" customWidth="1"/>
    <col min="8" max="8" width="6.7109375" style="21" customWidth="1"/>
    <col min="9" max="9" width="6.8515625" style="21" customWidth="1"/>
    <col min="10" max="10" width="11.57421875" style="21" customWidth="1"/>
    <col min="11" max="11" width="6.28125" style="21" customWidth="1"/>
    <col min="12" max="12" width="12.7109375" style="21" customWidth="1"/>
    <col min="13" max="13" width="11.7109375" style="21" customWidth="1"/>
    <col min="14" max="14" width="14.421875" style="21" customWidth="1"/>
    <col min="15" max="15" width="15.7109375" style="21" customWidth="1"/>
    <col min="16" max="16384" width="9.140625" style="21" customWidth="1"/>
  </cols>
  <sheetData>
    <row r="1" spans="1:2" ht="15">
      <c r="A1" s="3"/>
      <c r="B1" s="29" t="s">
        <v>21</v>
      </c>
    </row>
    <row r="3" spans="1:15" ht="24.75" customHeight="1">
      <c r="A3" s="30" t="s">
        <v>103</v>
      </c>
      <c r="B3" s="31"/>
      <c r="C3" s="31"/>
      <c r="D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0" ht="51" customHeight="1">
      <c r="A4" s="523"/>
      <c r="B4" s="524"/>
      <c r="C4" s="525"/>
      <c r="D4" s="529" t="s">
        <v>97</v>
      </c>
      <c r="E4" s="513" t="s">
        <v>83</v>
      </c>
      <c r="F4" s="520" t="s">
        <v>98</v>
      </c>
      <c r="G4" s="521"/>
      <c r="H4" s="521"/>
      <c r="I4" s="521"/>
      <c r="J4" s="521"/>
      <c r="K4" s="522"/>
      <c r="L4" s="520" t="s">
        <v>127</v>
      </c>
      <c r="M4" s="521"/>
      <c r="N4" s="522"/>
      <c r="O4" s="520" t="s">
        <v>99</v>
      </c>
      <c r="P4" s="521"/>
      <c r="Q4" s="521"/>
      <c r="R4" s="521"/>
      <c r="S4" s="522"/>
      <c r="T4" s="48"/>
    </row>
    <row r="5" spans="1:21" ht="48">
      <c r="A5" s="526"/>
      <c r="B5" s="527"/>
      <c r="C5" s="528"/>
      <c r="D5" s="530"/>
      <c r="E5" s="514"/>
      <c r="F5" s="28" t="s">
        <v>100</v>
      </c>
      <c r="G5" s="28" t="s">
        <v>109</v>
      </c>
      <c r="H5" s="28" t="s">
        <v>110</v>
      </c>
      <c r="I5" s="28" t="s">
        <v>111</v>
      </c>
      <c r="J5" s="28" t="s">
        <v>112</v>
      </c>
      <c r="K5" s="28" t="s">
        <v>113</v>
      </c>
      <c r="L5" s="28" t="s">
        <v>146</v>
      </c>
      <c r="M5" s="28" t="s">
        <v>128</v>
      </c>
      <c r="N5" s="28" t="s">
        <v>129</v>
      </c>
      <c r="O5" s="28" t="s">
        <v>100</v>
      </c>
      <c r="P5" s="49" t="s">
        <v>104</v>
      </c>
      <c r="Q5" s="49" t="s">
        <v>105</v>
      </c>
      <c r="R5" s="49" t="s">
        <v>106</v>
      </c>
      <c r="S5" s="49" t="s">
        <v>147</v>
      </c>
      <c r="U5" s="21" t="s">
        <v>259</v>
      </c>
    </row>
    <row r="6" spans="1:19" ht="15">
      <c r="A6" s="39"/>
      <c r="B6" s="40"/>
      <c r="C6" s="41" t="s">
        <v>130</v>
      </c>
      <c r="D6" s="42" t="s">
        <v>131</v>
      </c>
      <c r="E6" s="43">
        <v>3</v>
      </c>
      <c r="F6" s="28" t="s">
        <v>132</v>
      </c>
      <c r="G6" s="28" t="s">
        <v>133</v>
      </c>
      <c r="H6" s="28" t="s">
        <v>134</v>
      </c>
      <c r="I6" s="28" t="s">
        <v>135</v>
      </c>
      <c r="J6" s="28" t="s">
        <v>136</v>
      </c>
      <c r="K6" s="28" t="s">
        <v>137</v>
      </c>
      <c r="L6" s="28" t="s">
        <v>138</v>
      </c>
      <c r="M6" s="28" t="s">
        <v>139</v>
      </c>
      <c r="N6" s="28" t="s">
        <v>140</v>
      </c>
      <c r="O6" s="28" t="s">
        <v>141</v>
      </c>
      <c r="P6" s="28" t="s">
        <v>142</v>
      </c>
      <c r="Q6" s="28" t="s">
        <v>143</v>
      </c>
      <c r="R6" s="28" t="s">
        <v>144</v>
      </c>
      <c r="S6" s="28" t="s">
        <v>145</v>
      </c>
    </row>
    <row r="7" spans="1:19" ht="15">
      <c r="A7" s="515" t="s">
        <v>101</v>
      </c>
      <c r="B7" s="516"/>
      <c r="C7" s="517"/>
      <c r="D7" s="22" t="s">
        <v>23</v>
      </c>
      <c r="E7" s="24">
        <f>F7</f>
        <v>5500</v>
      </c>
      <c r="F7" s="26">
        <v>5500</v>
      </c>
      <c r="G7" s="26"/>
      <c r="H7" s="26"/>
      <c r="I7" s="26"/>
      <c r="J7" s="26"/>
      <c r="K7" s="26"/>
      <c r="L7" s="27"/>
      <c r="M7" s="27">
        <f>F7</f>
        <v>5500</v>
      </c>
      <c r="N7" s="27">
        <f>K7</f>
        <v>0</v>
      </c>
      <c r="O7" s="27">
        <f>F7</f>
        <v>5500</v>
      </c>
      <c r="P7" s="50" t="s">
        <v>126</v>
      </c>
      <c r="Q7" s="35"/>
      <c r="R7" s="35"/>
      <c r="S7" s="35"/>
    </row>
    <row r="8" spans="1:19" ht="18" customHeight="1">
      <c r="A8" s="53"/>
      <c r="B8" s="518" t="s">
        <v>123</v>
      </c>
      <c r="C8" s="519"/>
      <c r="D8" s="23" t="s">
        <v>24</v>
      </c>
      <c r="E8" s="33">
        <f aca="true" t="shared" si="0" ref="E8:E23">F8+O8+L8</f>
        <v>15</v>
      </c>
      <c r="F8" s="26">
        <v>10</v>
      </c>
      <c r="G8" s="26"/>
      <c r="H8" s="26"/>
      <c r="I8" s="26"/>
      <c r="J8" s="26"/>
      <c r="K8" s="26"/>
      <c r="L8" s="27"/>
      <c r="M8" s="26"/>
      <c r="N8" s="27"/>
      <c r="O8" s="27">
        <v>5</v>
      </c>
      <c r="P8" s="35"/>
      <c r="Q8" s="35"/>
      <c r="R8" s="35"/>
      <c r="S8" s="35"/>
    </row>
    <row r="9" spans="1:19" ht="33.75" customHeight="1">
      <c r="A9" s="25"/>
      <c r="B9" s="518" t="s">
        <v>124</v>
      </c>
      <c r="C9" s="519"/>
      <c r="D9" s="23" t="s">
        <v>24</v>
      </c>
      <c r="E9" s="33">
        <f t="shared" si="0"/>
        <v>14190000</v>
      </c>
      <c r="F9" s="46">
        <f>F7*F8*172</f>
        <v>9460000</v>
      </c>
      <c r="G9" s="32"/>
      <c r="H9" s="32"/>
      <c r="I9" s="32"/>
      <c r="J9" s="32"/>
      <c r="K9" s="32"/>
      <c r="L9" s="34">
        <f>M9+N9</f>
        <v>0</v>
      </c>
      <c r="M9" s="46">
        <f>M7*M8*172</f>
        <v>0</v>
      </c>
      <c r="N9" s="47">
        <f>N7*N8*172</f>
        <v>0</v>
      </c>
      <c r="O9" s="47">
        <f>O7*O8*172</f>
        <v>4730000</v>
      </c>
      <c r="P9" s="35"/>
      <c r="Q9" s="35"/>
      <c r="R9" s="35"/>
      <c r="S9" s="35"/>
    </row>
    <row r="10" spans="1:19" ht="17.25" customHeight="1">
      <c r="A10" s="532" t="s">
        <v>114</v>
      </c>
      <c r="B10" s="532"/>
      <c r="C10" s="533"/>
      <c r="D10" s="22" t="s">
        <v>23</v>
      </c>
      <c r="E10" s="33">
        <f t="shared" si="0"/>
        <v>77</v>
      </c>
      <c r="F10" s="34">
        <f>F11+F13+F15+F17+F19+F21</f>
        <v>0</v>
      </c>
      <c r="G10" s="34"/>
      <c r="H10" s="34"/>
      <c r="I10" s="34"/>
      <c r="J10" s="34"/>
      <c r="K10" s="34"/>
      <c r="L10" s="34"/>
      <c r="M10" s="34">
        <f>M11+M13+M15+M17+M19+M21</f>
        <v>0</v>
      </c>
      <c r="N10" s="34"/>
      <c r="O10" s="34">
        <f>O11+O13+O15+O17+O19+O21</f>
        <v>77</v>
      </c>
      <c r="P10" s="35"/>
      <c r="Q10" s="35"/>
      <c r="R10" s="35"/>
      <c r="S10" s="35"/>
    </row>
    <row r="11" spans="1:19" ht="15">
      <c r="A11" s="25"/>
      <c r="B11" s="511" t="s">
        <v>115</v>
      </c>
      <c r="C11" s="512"/>
      <c r="D11" s="22" t="s">
        <v>23</v>
      </c>
      <c r="E11" s="33">
        <f t="shared" si="0"/>
        <v>10</v>
      </c>
      <c r="F11" s="32"/>
      <c r="G11" s="32"/>
      <c r="H11" s="32"/>
      <c r="I11" s="32"/>
      <c r="J11" s="32"/>
      <c r="K11" s="32"/>
      <c r="L11" s="34"/>
      <c r="M11" s="26"/>
      <c r="N11" s="34"/>
      <c r="O11" s="34">
        <v>10</v>
      </c>
      <c r="P11" s="35"/>
      <c r="Q11" s="35"/>
      <c r="R11" s="35"/>
      <c r="S11" s="35"/>
    </row>
    <row r="12" spans="1:19" ht="18" customHeight="1">
      <c r="A12" s="25"/>
      <c r="B12" s="54"/>
      <c r="C12" s="55" t="s">
        <v>123</v>
      </c>
      <c r="D12" s="23" t="s">
        <v>24</v>
      </c>
      <c r="E12" s="33">
        <f t="shared" si="0"/>
        <v>25</v>
      </c>
      <c r="F12" s="32"/>
      <c r="G12" s="32"/>
      <c r="H12" s="32"/>
      <c r="I12" s="32"/>
      <c r="J12" s="32"/>
      <c r="K12" s="32"/>
      <c r="L12" s="34"/>
      <c r="M12" s="26"/>
      <c r="N12" s="34"/>
      <c r="O12" s="34">
        <v>25</v>
      </c>
      <c r="P12" s="35"/>
      <c r="Q12" s="35"/>
      <c r="R12" s="35"/>
      <c r="S12" s="35"/>
    </row>
    <row r="13" spans="1:19" ht="15">
      <c r="A13" s="25"/>
      <c r="B13" s="511" t="s">
        <v>116</v>
      </c>
      <c r="C13" s="512"/>
      <c r="D13" s="22" t="s">
        <v>23</v>
      </c>
      <c r="E13" s="33">
        <f t="shared" si="0"/>
        <v>20</v>
      </c>
      <c r="F13" s="32"/>
      <c r="G13" s="32"/>
      <c r="H13" s="32"/>
      <c r="I13" s="32"/>
      <c r="J13" s="32"/>
      <c r="K13" s="32"/>
      <c r="L13" s="34"/>
      <c r="M13" s="26"/>
      <c r="N13" s="34"/>
      <c r="O13" s="34">
        <v>20</v>
      </c>
      <c r="P13" s="35"/>
      <c r="Q13" s="35"/>
      <c r="R13" s="35"/>
      <c r="S13" s="35"/>
    </row>
    <row r="14" spans="1:19" ht="17.25" customHeight="1">
      <c r="A14" s="25"/>
      <c r="B14" s="54"/>
      <c r="C14" s="55" t="s">
        <v>123</v>
      </c>
      <c r="D14" s="23" t="s">
        <v>24</v>
      </c>
      <c r="E14" s="33">
        <f t="shared" si="0"/>
        <v>30</v>
      </c>
      <c r="F14" s="32"/>
      <c r="G14" s="32"/>
      <c r="H14" s="32"/>
      <c r="I14" s="32"/>
      <c r="J14" s="32"/>
      <c r="K14" s="32"/>
      <c r="L14" s="34"/>
      <c r="M14" s="26"/>
      <c r="N14" s="34"/>
      <c r="O14" s="34">
        <v>30</v>
      </c>
      <c r="P14" s="35"/>
      <c r="Q14" s="35"/>
      <c r="R14" s="35"/>
      <c r="S14" s="35"/>
    </row>
    <row r="15" spans="1:19" ht="15">
      <c r="A15" s="25"/>
      <c r="B15" s="511" t="s">
        <v>117</v>
      </c>
      <c r="C15" s="512"/>
      <c r="D15" s="22" t="s">
        <v>23</v>
      </c>
      <c r="E15" s="33">
        <f t="shared" si="0"/>
        <v>15</v>
      </c>
      <c r="F15" s="32"/>
      <c r="G15" s="32"/>
      <c r="H15" s="32"/>
      <c r="I15" s="32"/>
      <c r="J15" s="32"/>
      <c r="K15" s="32"/>
      <c r="L15" s="34"/>
      <c r="M15" s="26"/>
      <c r="N15" s="34"/>
      <c r="O15" s="34">
        <v>15</v>
      </c>
      <c r="P15" s="35"/>
      <c r="Q15" s="35"/>
      <c r="R15" s="35"/>
      <c r="S15" s="35"/>
    </row>
    <row r="16" spans="1:19" ht="18" customHeight="1">
      <c r="A16" s="25"/>
      <c r="B16" s="54"/>
      <c r="C16" s="55" t="s">
        <v>123</v>
      </c>
      <c r="D16" s="23" t="s">
        <v>24</v>
      </c>
      <c r="E16" s="33">
        <f t="shared" si="0"/>
        <v>25</v>
      </c>
      <c r="F16" s="32"/>
      <c r="G16" s="32"/>
      <c r="H16" s="32"/>
      <c r="I16" s="32"/>
      <c r="J16" s="32"/>
      <c r="K16" s="32"/>
      <c r="L16" s="34"/>
      <c r="M16" s="26"/>
      <c r="N16" s="34"/>
      <c r="O16" s="34">
        <v>25</v>
      </c>
      <c r="P16" s="35"/>
      <c r="Q16" s="35"/>
      <c r="R16" s="35"/>
      <c r="S16" s="35"/>
    </row>
    <row r="17" spans="1:19" ht="15">
      <c r="A17" s="25"/>
      <c r="B17" s="511" t="s">
        <v>118</v>
      </c>
      <c r="C17" s="512"/>
      <c r="D17" s="22" t="s">
        <v>23</v>
      </c>
      <c r="E17" s="33">
        <f t="shared" si="0"/>
        <v>17</v>
      </c>
      <c r="F17" s="32"/>
      <c r="G17" s="32"/>
      <c r="H17" s="32"/>
      <c r="I17" s="32"/>
      <c r="J17" s="32"/>
      <c r="K17" s="32"/>
      <c r="L17" s="34"/>
      <c r="M17" s="26"/>
      <c r="N17" s="34"/>
      <c r="O17" s="34">
        <v>17</v>
      </c>
      <c r="P17" s="35"/>
      <c r="Q17" s="35"/>
      <c r="R17" s="35"/>
      <c r="S17" s="35"/>
    </row>
    <row r="18" spans="1:19" ht="16.5" customHeight="1">
      <c r="A18" s="25"/>
      <c r="B18" s="54"/>
      <c r="C18" s="55" t="s">
        <v>123</v>
      </c>
      <c r="D18" s="23" t="s">
        <v>24</v>
      </c>
      <c r="E18" s="33">
        <f t="shared" si="0"/>
        <v>30</v>
      </c>
      <c r="F18" s="32"/>
      <c r="G18" s="32"/>
      <c r="H18" s="32"/>
      <c r="I18" s="32"/>
      <c r="J18" s="32"/>
      <c r="K18" s="32"/>
      <c r="L18" s="34"/>
      <c r="M18" s="26"/>
      <c r="N18" s="34"/>
      <c r="O18" s="34">
        <v>30</v>
      </c>
      <c r="P18" s="35"/>
      <c r="Q18" s="35"/>
      <c r="R18" s="35"/>
      <c r="S18" s="35"/>
    </row>
    <row r="19" spans="1:19" ht="27.75" customHeight="1">
      <c r="A19" s="25"/>
      <c r="B19" s="511" t="s">
        <v>119</v>
      </c>
      <c r="C19" s="512"/>
      <c r="D19" s="22" t="s">
        <v>23</v>
      </c>
      <c r="E19" s="33">
        <f t="shared" si="0"/>
        <v>13</v>
      </c>
      <c r="F19" s="32"/>
      <c r="G19" s="32"/>
      <c r="H19" s="32"/>
      <c r="I19" s="32"/>
      <c r="J19" s="32"/>
      <c r="K19" s="32"/>
      <c r="L19" s="34"/>
      <c r="M19" s="26"/>
      <c r="N19" s="34"/>
      <c r="O19" s="34">
        <v>13</v>
      </c>
      <c r="P19" s="35"/>
      <c r="Q19" s="35"/>
      <c r="R19" s="35"/>
      <c r="S19" s="35"/>
    </row>
    <row r="20" spans="1:19" ht="16.5" customHeight="1">
      <c r="A20" s="25"/>
      <c r="B20" s="54"/>
      <c r="C20" s="55" t="s">
        <v>123</v>
      </c>
      <c r="D20" s="23" t="s">
        <v>24</v>
      </c>
      <c r="E20" s="33">
        <f t="shared" si="0"/>
        <v>30</v>
      </c>
      <c r="F20" s="32"/>
      <c r="G20" s="32"/>
      <c r="H20" s="32"/>
      <c r="I20" s="32"/>
      <c r="J20" s="32"/>
      <c r="K20" s="32"/>
      <c r="L20" s="34"/>
      <c r="M20" s="26"/>
      <c r="N20" s="34"/>
      <c r="O20" s="34">
        <v>30</v>
      </c>
      <c r="P20" s="35"/>
      <c r="Q20" s="35"/>
      <c r="R20" s="35"/>
      <c r="S20" s="35"/>
    </row>
    <row r="21" spans="1:19" ht="15">
      <c r="A21" s="25"/>
      <c r="B21" s="511" t="s">
        <v>120</v>
      </c>
      <c r="C21" s="512"/>
      <c r="D21" s="22" t="s">
        <v>23</v>
      </c>
      <c r="E21" s="33">
        <f t="shared" si="0"/>
        <v>2</v>
      </c>
      <c r="F21" s="32"/>
      <c r="G21" s="32"/>
      <c r="H21" s="32"/>
      <c r="I21" s="32"/>
      <c r="J21" s="32"/>
      <c r="K21" s="32"/>
      <c r="L21" s="34"/>
      <c r="M21" s="26"/>
      <c r="N21" s="34"/>
      <c r="O21" s="34">
        <v>2</v>
      </c>
      <c r="P21" s="35"/>
      <c r="Q21" s="35"/>
      <c r="R21" s="35"/>
      <c r="S21" s="35"/>
    </row>
    <row r="22" spans="1:19" ht="15.75" customHeight="1">
      <c r="A22" s="25"/>
      <c r="B22" s="54"/>
      <c r="C22" s="55" t="s">
        <v>123</v>
      </c>
      <c r="D22" s="23" t="s">
        <v>24</v>
      </c>
      <c r="E22" s="33">
        <f t="shared" si="0"/>
        <v>30</v>
      </c>
      <c r="F22" s="32"/>
      <c r="G22" s="32"/>
      <c r="H22" s="32"/>
      <c r="I22" s="32"/>
      <c r="J22" s="32"/>
      <c r="K22" s="32"/>
      <c r="L22" s="34"/>
      <c r="M22" s="26"/>
      <c r="N22" s="34"/>
      <c r="O22" s="34">
        <v>30</v>
      </c>
      <c r="P22" s="35"/>
      <c r="Q22" s="35"/>
      <c r="R22" s="35"/>
      <c r="S22" s="35"/>
    </row>
    <row r="23" spans="1:19" ht="37.5" customHeight="1">
      <c r="A23" s="56"/>
      <c r="B23" s="534" t="s">
        <v>125</v>
      </c>
      <c r="C23" s="534"/>
      <c r="D23" s="23" t="s">
        <v>24</v>
      </c>
      <c r="E23" s="33">
        <f t="shared" si="0"/>
        <v>375820</v>
      </c>
      <c r="F23" s="36">
        <f>(F11*F12+F13*F14+F15*F16+F17*F18+F19*F20+F21*F22)*172</f>
        <v>0</v>
      </c>
      <c r="G23" s="37"/>
      <c r="H23" s="37"/>
      <c r="I23" s="37"/>
      <c r="J23" s="37"/>
      <c r="K23" s="37"/>
      <c r="L23" s="37"/>
      <c r="M23" s="36">
        <f>(M11*M12+M13*M14+M15*M16+M17*M18+M19*M20+M21*M22)*172</f>
        <v>0</v>
      </c>
      <c r="N23" s="36">
        <f>(N11*N12+N13*N14+N15*N16+N17*N18+N19*N20+N21*N22)*172</f>
        <v>0</v>
      </c>
      <c r="O23" s="36">
        <f>(O11*O12+O13*O14+O15*O16+O17*O18+O19*O20+O21*O22)*172</f>
        <v>375820</v>
      </c>
      <c r="P23" s="35"/>
      <c r="Q23" s="35"/>
      <c r="R23" s="35"/>
      <c r="S23" s="35"/>
    </row>
    <row r="24" spans="1:19" ht="44.25" customHeight="1">
      <c r="A24" s="56"/>
      <c r="B24" s="56"/>
      <c r="C24" s="55" t="s">
        <v>122</v>
      </c>
      <c r="D24" s="22" t="s">
        <v>24</v>
      </c>
      <c r="E24" s="44">
        <f>IF(E10=0,0,IF(E23=0,0,E23/E10/172))</f>
        <v>28.376623376623378</v>
      </c>
      <c r="F24" s="44">
        <f>IF(F10=0,0,IF(F23=0,0,F23/F10/172))</f>
        <v>0</v>
      </c>
      <c r="G24" s="38"/>
      <c r="H24" s="38"/>
      <c r="I24" s="38"/>
      <c r="J24" s="38"/>
      <c r="K24" s="38"/>
      <c r="L24" s="38"/>
      <c r="M24" s="44">
        <f>IF(M10=0,0,IF(M23=0,0,M23/M10/172))</f>
        <v>0</v>
      </c>
      <c r="N24" s="44">
        <f>IF(N10=0,0,IF(N23=0,0,N23/N10/172))</f>
        <v>0</v>
      </c>
      <c r="O24" s="44">
        <f>IF(O10=0,0,IF(O23=0,0,O23/O10/172))</f>
        <v>28.376623376623378</v>
      </c>
      <c r="P24" s="35"/>
      <c r="Q24" s="35"/>
      <c r="R24" s="35"/>
      <c r="S24" s="35"/>
    </row>
    <row r="25" spans="1:19" ht="15">
      <c r="A25" s="532" t="s">
        <v>102</v>
      </c>
      <c r="B25" s="532"/>
      <c r="C25" s="533"/>
      <c r="D25" s="23" t="s">
        <v>24</v>
      </c>
      <c r="E25" s="45">
        <f>F25+O25+L25</f>
        <v>14565820</v>
      </c>
      <c r="F25" s="44">
        <f>F23+F9</f>
        <v>9460000</v>
      </c>
      <c r="G25" s="51"/>
      <c r="H25" s="51"/>
      <c r="I25" s="51"/>
      <c r="J25" s="51"/>
      <c r="K25" s="51"/>
      <c r="L25" s="51"/>
      <c r="M25" s="44">
        <f>M23+M9</f>
        <v>0</v>
      </c>
      <c r="N25" s="44">
        <f>N23+N9</f>
        <v>0</v>
      </c>
      <c r="O25" s="44">
        <f>O23+O9</f>
        <v>5105820</v>
      </c>
      <c r="P25" s="35"/>
      <c r="Q25" s="35"/>
      <c r="R25" s="35"/>
      <c r="S25" s="35"/>
    </row>
    <row r="26" spans="1:19" ht="25.5" customHeight="1">
      <c r="A26" s="56"/>
      <c r="B26" s="531" t="s">
        <v>121</v>
      </c>
      <c r="C26" s="531"/>
      <c r="D26" s="22" t="s">
        <v>24</v>
      </c>
      <c r="E26" s="44">
        <f>IF(E7=0,0,IF(E25=0,0,(E25/E7)))</f>
        <v>2648.3309090909092</v>
      </c>
      <c r="F26" s="44">
        <f>IF(F7=0,0,IF(F25=0,0,(F25/F7)))</f>
        <v>1720</v>
      </c>
      <c r="G26" s="51"/>
      <c r="H26" s="51"/>
      <c r="I26" s="51"/>
      <c r="J26" s="51"/>
      <c r="K26" s="51"/>
      <c r="L26" s="51"/>
      <c r="M26" s="44">
        <f>IF(M7=0,0,IF(M25=0,0,(M25/M7)))</f>
        <v>0</v>
      </c>
      <c r="N26" s="44">
        <f>IF(N7=0,0,IF(N25=0,0,(N25/N7)))</f>
        <v>0</v>
      </c>
      <c r="O26" s="44">
        <f>IF(O7=0,0,IF(O25=0,0,(O25/O7)))</f>
        <v>928.3309090909091</v>
      </c>
      <c r="P26" s="35"/>
      <c r="Q26" s="35"/>
      <c r="R26" s="35"/>
      <c r="S26" s="35"/>
    </row>
    <row r="27" spans="1:19" ht="42" customHeight="1">
      <c r="A27" s="56"/>
      <c r="B27" s="531" t="s">
        <v>122</v>
      </c>
      <c r="C27" s="531"/>
      <c r="D27" s="22" t="s">
        <v>24</v>
      </c>
      <c r="E27" s="44">
        <f>E26/172</f>
        <v>15.397272727272728</v>
      </c>
      <c r="F27" s="44">
        <f>F26/172</f>
        <v>10</v>
      </c>
      <c r="G27" s="52"/>
      <c r="H27" s="52"/>
      <c r="I27" s="52"/>
      <c r="J27" s="52"/>
      <c r="K27" s="52"/>
      <c r="L27" s="52"/>
      <c r="M27" s="44">
        <f>M26/172</f>
        <v>0</v>
      </c>
      <c r="N27" s="44">
        <f>N26/172</f>
        <v>0</v>
      </c>
      <c r="O27" s="44">
        <f>O26/172</f>
        <v>5.397272727272727</v>
      </c>
      <c r="P27" s="35"/>
      <c r="Q27" s="35"/>
      <c r="R27" s="35"/>
      <c r="S27" s="35"/>
    </row>
  </sheetData>
  <sheetProtection/>
  <mergeCells count="20"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  <mergeCell ref="B13:C13"/>
    <mergeCell ref="E4:E5"/>
    <mergeCell ref="A7:C7"/>
    <mergeCell ref="B8:C8"/>
    <mergeCell ref="B9:C9"/>
    <mergeCell ref="O4:S4"/>
    <mergeCell ref="L4:N4"/>
    <mergeCell ref="A4:C5"/>
    <mergeCell ref="D4:D5"/>
    <mergeCell ref="F4:K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61" customWidth="1"/>
    <col min="2" max="2" width="5.00390625" style="62" customWidth="1"/>
    <col min="3" max="3" width="46.57421875" style="62" customWidth="1"/>
    <col min="4" max="4" width="6.28125" style="61" customWidth="1"/>
    <col min="5" max="5" width="17.8515625" style="61" customWidth="1"/>
    <col min="6" max="6" width="8.57421875" style="61" hidden="1" customWidth="1" outlineLevel="1"/>
    <col min="7" max="7" width="9.140625" style="61" hidden="1" customWidth="1" outlineLevel="1"/>
    <col min="8" max="8" width="10.28125" style="61" hidden="1" customWidth="1" outlineLevel="1"/>
    <col min="9" max="9" width="11.57421875" style="61" hidden="1" customWidth="1" outlineLevel="1"/>
    <col min="10" max="10" width="6.28125" style="61" hidden="1" customWidth="1" outlineLevel="1"/>
    <col min="11" max="11" width="19.57421875" style="61" customWidth="1" collapsed="1"/>
    <col min="12" max="12" width="7.140625" style="61" hidden="1" customWidth="1" outlineLevel="1"/>
    <col min="13" max="13" width="6.7109375" style="61" hidden="1" customWidth="1" outlineLevel="1"/>
    <col min="14" max="14" width="6.8515625" style="61" hidden="1" customWidth="1" outlineLevel="1"/>
    <col min="15" max="15" width="11.57421875" style="61" hidden="1" customWidth="1" outlineLevel="1"/>
    <col min="16" max="16" width="6.28125" style="61" hidden="1" customWidth="1" outlineLevel="1"/>
    <col min="17" max="17" width="13.8515625" style="61" customWidth="1" collapsed="1"/>
    <col min="18" max="18" width="7.140625" style="61" hidden="1" customWidth="1" outlineLevel="1"/>
    <col min="19" max="19" width="6.7109375" style="61" hidden="1" customWidth="1" outlineLevel="1"/>
    <col min="20" max="20" width="6.8515625" style="61" hidden="1" customWidth="1" outlineLevel="1"/>
    <col min="21" max="21" width="11.57421875" style="61" hidden="1" customWidth="1" outlineLevel="1"/>
    <col min="22" max="22" width="6.28125" style="61" hidden="1" customWidth="1" outlineLevel="1"/>
    <col min="23" max="23" width="16.00390625" style="61" customWidth="1" collapsed="1"/>
    <col min="24" max="16384" width="9.140625" style="61" customWidth="1"/>
  </cols>
  <sheetData>
    <row r="1" spans="1:3" s="60" customFormat="1" ht="14.25">
      <c r="A1" s="57"/>
      <c r="B1" s="58" t="s">
        <v>148</v>
      </c>
      <c r="C1" s="59"/>
    </row>
    <row r="2" ht="26.25" hidden="1">
      <c r="C2" s="63" t="s">
        <v>149</v>
      </c>
    </row>
    <row r="3" spans="1:22" s="62" customFormat="1" ht="18">
      <c r="A3" s="64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3" ht="60" customHeight="1">
      <c r="A4" s="547"/>
      <c r="B4" s="548"/>
      <c r="C4" s="549"/>
      <c r="D4" s="553" t="s">
        <v>97</v>
      </c>
      <c r="E4" s="542" t="s">
        <v>98</v>
      </c>
      <c r="F4" s="543"/>
      <c r="G4" s="543"/>
      <c r="H4" s="543"/>
      <c r="I4" s="543"/>
      <c r="J4" s="544"/>
      <c r="K4" s="542" t="s">
        <v>99</v>
      </c>
      <c r="L4" s="543"/>
      <c r="M4" s="543"/>
      <c r="N4" s="543"/>
      <c r="O4" s="543"/>
      <c r="P4" s="544"/>
      <c r="Q4" s="542" t="s">
        <v>150</v>
      </c>
      <c r="R4" s="543"/>
      <c r="S4" s="543"/>
      <c r="T4" s="543"/>
      <c r="U4" s="543"/>
      <c r="V4" s="544"/>
      <c r="W4" s="545" t="s">
        <v>83</v>
      </c>
    </row>
    <row r="5" spans="1:23" ht="72">
      <c r="A5" s="550"/>
      <c r="B5" s="551"/>
      <c r="C5" s="552"/>
      <c r="D5" s="554"/>
      <c r="E5" s="67" t="s">
        <v>100</v>
      </c>
      <c r="F5" s="67" t="s">
        <v>109</v>
      </c>
      <c r="G5" s="67" t="s">
        <v>110</v>
      </c>
      <c r="H5" s="67" t="s">
        <v>111</v>
      </c>
      <c r="I5" s="67" t="s">
        <v>112</v>
      </c>
      <c r="J5" s="67" t="s">
        <v>113</v>
      </c>
      <c r="K5" s="67" t="s">
        <v>100</v>
      </c>
      <c r="L5" s="67" t="s">
        <v>109</v>
      </c>
      <c r="M5" s="67" t="s">
        <v>110</v>
      </c>
      <c r="N5" s="67" t="s">
        <v>111</v>
      </c>
      <c r="O5" s="67" t="s">
        <v>112</v>
      </c>
      <c r="P5" s="67" t="s">
        <v>113</v>
      </c>
      <c r="Q5" s="67" t="s">
        <v>100</v>
      </c>
      <c r="R5" s="67" t="s">
        <v>109</v>
      </c>
      <c r="S5" s="67" t="s">
        <v>110</v>
      </c>
      <c r="T5" s="67" t="s">
        <v>111</v>
      </c>
      <c r="U5" s="67" t="s">
        <v>112</v>
      </c>
      <c r="V5" s="67" t="s">
        <v>113</v>
      </c>
      <c r="W5" s="546"/>
    </row>
    <row r="6" spans="1:23" ht="14.25">
      <c r="A6" s="555" t="s">
        <v>221</v>
      </c>
      <c r="B6" s="556"/>
      <c r="C6" s="557"/>
      <c r="D6" s="68" t="s">
        <v>23</v>
      </c>
      <c r="E6" s="69">
        <v>4600</v>
      </c>
      <c r="F6" s="69"/>
      <c r="G6" s="69"/>
      <c r="H6" s="69"/>
      <c r="I6" s="69"/>
      <c r="J6" s="69"/>
      <c r="K6" s="69">
        <f>E6</f>
        <v>4600</v>
      </c>
      <c r="L6" s="69"/>
      <c r="M6" s="69"/>
      <c r="N6" s="69"/>
      <c r="O6" s="69"/>
      <c r="P6" s="69"/>
      <c r="Q6" s="69">
        <f>E6</f>
        <v>4600</v>
      </c>
      <c r="R6" s="69"/>
      <c r="S6" s="69"/>
      <c r="T6" s="69"/>
      <c r="U6" s="69"/>
      <c r="V6" s="69"/>
      <c r="W6" s="70">
        <f>E6+K6+Q6</f>
        <v>13800</v>
      </c>
    </row>
    <row r="7" spans="1:23" ht="14.25">
      <c r="A7" s="71"/>
      <c r="B7" s="558" t="s">
        <v>123</v>
      </c>
      <c r="C7" s="559"/>
      <c r="D7" s="72" t="s">
        <v>24</v>
      </c>
      <c r="E7" s="73">
        <v>9.5</v>
      </c>
      <c r="F7" s="73"/>
      <c r="G7" s="73"/>
      <c r="H7" s="73"/>
      <c r="I7" s="73"/>
      <c r="J7" s="73"/>
      <c r="K7" s="73">
        <f>SUM(L7:P7)</f>
        <v>0</v>
      </c>
      <c r="L7" s="73"/>
      <c r="M7" s="73"/>
      <c r="N7" s="73"/>
      <c r="O7" s="73"/>
      <c r="P7" s="73"/>
      <c r="Q7" s="73">
        <f>SUM(R7:V7)</f>
        <v>0</v>
      </c>
      <c r="R7" s="73"/>
      <c r="S7" s="73"/>
      <c r="T7" s="73"/>
      <c r="U7" s="73"/>
      <c r="V7" s="73"/>
      <c r="W7" s="70">
        <f aca="true" t="shared" si="0" ref="W7:W22">E7+K7+Q7</f>
        <v>9.5</v>
      </c>
    </row>
    <row r="8" spans="1:23" ht="14.25">
      <c r="A8" s="74"/>
      <c r="B8" s="558" t="s">
        <v>124</v>
      </c>
      <c r="C8" s="559"/>
      <c r="D8" s="72" t="s">
        <v>24</v>
      </c>
      <c r="E8" s="75">
        <f>E6*E7*172</f>
        <v>7516400</v>
      </c>
      <c r="F8" s="76"/>
      <c r="G8" s="76"/>
      <c r="H8" s="76"/>
      <c r="I8" s="76"/>
      <c r="J8" s="76"/>
      <c r="K8" s="75">
        <f>K6*K7*172</f>
        <v>0</v>
      </c>
      <c r="L8" s="76"/>
      <c r="M8" s="76"/>
      <c r="N8" s="76"/>
      <c r="O8" s="76"/>
      <c r="P8" s="76"/>
      <c r="Q8" s="75">
        <f>Q6*Q7*172</f>
        <v>0</v>
      </c>
      <c r="R8" s="76"/>
      <c r="S8" s="76"/>
      <c r="T8" s="76"/>
      <c r="U8" s="76"/>
      <c r="V8" s="76"/>
      <c r="W8" s="77">
        <f t="shared" si="0"/>
        <v>7516400</v>
      </c>
    </row>
    <row r="9" spans="1:23" ht="14.25">
      <c r="A9" s="535" t="s">
        <v>114</v>
      </c>
      <c r="B9" s="535"/>
      <c r="C9" s="536"/>
      <c r="D9" s="68" t="s">
        <v>23</v>
      </c>
      <c r="E9" s="78">
        <f>E10+E12+E14+E16+E18+E20</f>
        <v>0</v>
      </c>
      <c r="F9" s="76"/>
      <c r="G9" s="76"/>
      <c r="H9" s="76"/>
      <c r="I9" s="76"/>
      <c r="J9" s="76"/>
      <c r="K9" s="78">
        <v>900</v>
      </c>
      <c r="L9" s="76"/>
      <c r="M9" s="76"/>
      <c r="N9" s="76"/>
      <c r="O9" s="76"/>
      <c r="P9" s="76"/>
      <c r="Q9" s="78">
        <f>Q10+Q12+Q14+Q16+Q18+Q20</f>
        <v>0</v>
      </c>
      <c r="R9" s="76"/>
      <c r="S9" s="76"/>
      <c r="T9" s="76"/>
      <c r="U9" s="76"/>
      <c r="V9" s="76"/>
      <c r="W9" s="70">
        <f t="shared" si="0"/>
        <v>900</v>
      </c>
    </row>
    <row r="10" spans="1:23" ht="14.25" hidden="1">
      <c r="A10" s="74"/>
      <c r="B10" s="537" t="s">
        <v>115</v>
      </c>
      <c r="C10" s="538"/>
      <c r="D10" s="68" t="s">
        <v>23</v>
      </c>
      <c r="E10" s="73">
        <f>SUM(F10:J10)</f>
        <v>0</v>
      </c>
      <c r="F10" s="78"/>
      <c r="G10" s="78"/>
      <c r="H10" s="78"/>
      <c r="I10" s="78"/>
      <c r="J10" s="78"/>
      <c r="K10" s="73">
        <f>SUM(L10:P10)</f>
        <v>0</v>
      </c>
      <c r="L10" s="78"/>
      <c r="M10" s="78"/>
      <c r="N10" s="78"/>
      <c r="O10" s="78"/>
      <c r="P10" s="78"/>
      <c r="Q10" s="73">
        <f>SUM(R10:V10)</f>
        <v>0</v>
      </c>
      <c r="R10" s="78"/>
      <c r="S10" s="78"/>
      <c r="T10" s="78"/>
      <c r="U10" s="78"/>
      <c r="V10" s="78"/>
      <c r="W10" s="70">
        <f t="shared" si="0"/>
        <v>0</v>
      </c>
    </row>
    <row r="11" spans="1:23" ht="24" hidden="1">
      <c r="A11" s="74"/>
      <c r="B11" s="79"/>
      <c r="C11" s="80" t="s">
        <v>123</v>
      </c>
      <c r="D11" s="72" t="s">
        <v>24</v>
      </c>
      <c r="E11" s="73">
        <f aca="true" t="shared" si="1" ref="E11:E20">SUM(F11:J11)</f>
        <v>0</v>
      </c>
      <c r="F11" s="78"/>
      <c r="G11" s="78"/>
      <c r="H11" s="78"/>
      <c r="I11" s="78"/>
      <c r="J11" s="78"/>
      <c r="K11" s="73">
        <f aca="true" t="shared" si="2" ref="K11:K20">SUM(L11:P11)</f>
        <v>0</v>
      </c>
      <c r="L11" s="78"/>
      <c r="M11" s="78"/>
      <c r="N11" s="78"/>
      <c r="O11" s="78"/>
      <c r="P11" s="78"/>
      <c r="Q11" s="73">
        <f aca="true" t="shared" si="3" ref="Q11:Q20">SUM(R11:V11)</f>
        <v>0</v>
      </c>
      <c r="R11" s="78"/>
      <c r="S11" s="78"/>
      <c r="T11" s="78"/>
      <c r="U11" s="78"/>
      <c r="V11" s="78"/>
      <c r="W11" s="70">
        <f t="shared" si="0"/>
        <v>0</v>
      </c>
    </row>
    <row r="12" spans="1:23" ht="14.25" hidden="1">
      <c r="A12" s="74"/>
      <c r="B12" s="537" t="s">
        <v>116</v>
      </c>
      <c r="C12" s="538"/>
      <c r="D12" s="68" t="s">
        <v>23</v>
      </c>
      <c r="E12" s="73">
        <f t="shared" si="1"/>
        <v>0</v>
      </c>
      <c r="F12" s="78"/>
      <c r="G12" s="78"/>
      <c r="H12" s="78"/>
      <c r="I12" s="78"/>
      <c r="J12" s="78"/>
      <c r="K12" s="73">
        <f t="shared" si="2"/>
        <v>0</v>
      </c>
      <c r="L12" s="78"/>
      <c r="M12" s="78"/>
      <c r="N12" s="78"/>
      <c r="O12" s="78"/>
      <c r="P12" s="78"/>
      <c r="Q12" s="73">
        <f t="shared" si="3"/>
        <v>0</v>
      </c>
      <c r="R12" s="78"/>
      <c r="S12" s="78"/>
      <c r="T12" s="78"/>
      <c r="U12" s="78"/>
      <c r="V12" s="78"/>
      <c r="W12" s="70">
        <f t="shared" si="0"/>
        <v>0</v>
      </c>
    </row>
    <row r="13" spans="1:23" ht="24" hidden="1">
      <c r="A13" s="74"/>
      <c r="B13" s="79"/>
      <c r="C13" s="80" t="s">
        <v>123</v>
      </c>
      <c r="D13" s="72" t="s">
        <v>24</v>
      </c>
      <c r="E13" s="73">
        <f>SUM(F13:J13)</f>
        <v>0</v>
      </c>
      <c r="F13" s="78"/>
      <c r="G13" s="78"/>
      <c r="H13" s="78"/>
      <c r="I13" s="78"/>
      <c r="J13" s="78"/>
      <c r="K13" s="73">
        <f>SUM(L13:P13)</f>
        <v>0</v>
      </c>
      <c r="L13" s="78"/>
      <c r="M13" s="78"/>
      <c r="N13" s="78"/>
      <c r="O13" s="78"/>
      <c r="P13" s="78"/>
      <c r="Q13" s="73">
        <f>SUM(R13:V13)</f>
        <v>0</v>
      </c>
      <c r="R13" s="78"/>
      <c r="S13" s="78"/>
      <c r="T13" s="78"/>
      <c r="U13" s="78"/>
      <c r="V13" s="78"/>
      <c r="W13" s="70">
        <f t="shared" si="0"/>
        <v>0</v>
      </c>
    </row>
    <row r="14" spans="1:23" ht="14.25" hidden="1">
      <c r="A14" s="74"/>
      <c r="B14" s="537" t="s">
        <v>117</v>
      </c>
      <c r="C14" s="538"/>
      <c r="D14" s="68" t="s">
        <v>23</v>
      </c>
      <c r="E14" s="73">
        <f t="shared" si="1"/>
        <v>0</v>
      </c>
      <c r="F14" s="78"/>
      <c r="G14" s="78"/>
      <c r="H14" s="78"/>
      <c r="I14" s="78"/>
      <c r="J14" s="78"/>
      <c r="K14" s="73">
        <f t="shared" si="2"/>
        <v>0</v>
      </c>
      <c r="L14" s="78"/>
      <c r="M14" s="78"/>
      <c r="N14" s="78"/>
      <c r="O14" s="78"/>
      <c r="P14" s="78"/>
      <c r="Q14" s="73">
        <f t="shared" si="3"/>
        <v>0</v>
      </c>
      <c r="R14" s="78"/>
      <c r="S14" s="78"/>
      <c r="T14" s="78"/>
      <c r="U14" s="78"/>
      <c r="V14" s="78"/>
      <c r="W14" s="70">
        <f t="shared" si="0"/>
        <v>0</v>
      </c>
    </row>
    <row r="15" spans="1:23" ht="24" hidden="1">
      <c r="A15" s="74"/>
      <c r="B15" s="79"/>
      <c r="C15" s="80" t="s">
        <v>123</v>
      </c>
      <c r="D15" s="72" t="s">
        <v>24</v>
      </c>
      <c r="E15" s="73">
        <f t="shared" si="1"/>
        <v>0</v>
      </c>
      <c r="F15" s="78"/>
      <c r="G15" s="78"/>
      <c r="H15" s="78"/>
      <c r="I15" s="78"/>
      <c r="J15" s="78"/>
      <c r="K15" s="73">
        <f t="shared" si="2"/>
        <v>0</v>
      </c>
      <c r="L15" s="78"/>
      <c r="M15" s="78"/>
      <c r="N15" s="78"/>
      <c r="O15" s="78"/>
      <c r="P15" s="78"/>
      <c r="Q15" s="73">
        <f t="shared" si="3"/>
        <v>0</v>
      </c>
      <c r="R15" s="78"/>
      <c r="S15" s="78"/>
      <c r="T15" s="78"/>
      <c r="U15" s="78"/>
      <c r="V15" s="78"/>
      <c r="W15" s="70">
        <f t="shared" si="0"/>
        <v>0</v>
      </c>
    </row>
    <row r="16" spans="1:23" ht="14.25" hidden="1">
      <c r="A16" s="74"/>
      <c r="B16" s="537" t="s">
        <v>118</v>
      </c>
      <c r="C16" s="538"/>
      <c r="D16" s="68" t="s">
        <v>23</v>
      </c>
      <c r="E16" s="73">
        <f t="shared" si="1"/>
        <v>0</v>
      </c>
      <c r="F16" s="78"/>
      <c r="G16" s="78"/>
      <c r="H16" s="78"/>
      <c r="I16" s="78"/>
      <c r="J16" s="78"/>
      <c r="K16" s="73">
        <f t="shared" si="2"/>
        <v>0</v>
      </c>
      <c r="L16" s="78"/>
      <c r="M16" s="78"/>
      <c r="N16" s="78"/>
      <c r="O16" s="78"/>
      <c r="P16" s="78"/>
      <c r="Q16" s="73">
        <f t="shared" si="3"/>
        <v>0</v>
      </c>
      <c r="R16" s="78"/>
      <c r="S16" s="78"/>
      <c r="T16" s="78"/>
      <c r="U16" s="78"/>
      <c r="V16" s="78"/>
      <c r="W16" s="70">
        <f t="shared" si="0"/>
        <v>0</v>
      </c>
    </row>
    <row r="17" spans="1:23" ht="24" hidden="1">
      <c r="A17" s="74"/>
      <c r="B17" s="79"/>
      <c r="C17" s="80" t="s">
        <v>123</v>
      </c>
      <c r="D17" s="72" t="s">
        <v>24</v>
      </c>
      <c r="E17" s="73">
        <f>SUM(F17:J17)</f>
        <v>0</v>
      </c>
      <c r="F17" s="78"/>
      <c r="G17" s="78"/>
      <c r="H17" s="78"/>
      <c r="I17" s="78"/>
      <c r="J17" s="78"/>
      <c r="K17" s="73">
        <f>SUM(L17:P17)</f>
        <v>0</v>
      </c>
      <c r="L17" s="78"/>
      <c r="M17" s="78"/>
      <c r="N17" s="78"/>
      <c r="O17" s="78"/>
      <c r="P17" s="78"/>
      <c r="Q17" s="73">
        <f>SUM(R17:V17)</f>
        <v>0</v>
      </c>
      <c r="R17" s="78"/>
      <c r="S17" s="78"/>
      <c r="T17" s="78"/>
      <c r="U17" s="78"/>
      <c r="V17" s="78"/>
      <c r="W17" s="70">
        <f t="shared" si="0"/>
        <v>0</v>
      </c>
    </row>
    <row r="18" spans="1:23" ht="14.25" hidden="1">
      <c r="A18" s="74"/>
      <c r="B18" s="537" t="s">
        <v>119</v>
      </c>
      <c r="C18" s="538"/>
      <c r="D18" s="68" t="s">
        <v>23</v>
      </c>
      <c r="E18" s="73">
        <f t="shared" si="1"/>
        <v>0</v>
      </c>
      <c r="F18" s="78"/>
      <c r="G18" s="78"/>
      <c r="H18" s="78"/>
      <c r="I18" s="78"/>
      <c r="J18" s="78"/>
      <c r="K18" s="73">
        <f t="shared" si="2"/>
        <v>0</v>
      </c>
      <c r="L18" s="78"/>
      <c r="M18" s="78"/>
      <c r="N18" s="78"/>
      <c r="O18" s="78"/>
      <c r="P18" s="78"/>
      <c r="Q18" s="73">
        <f t="shared" si="3"/>
        <v>0</v>
      </c>
      <c r="R18" s="78"/>
      <c r="S18" s="78"/>
      <c r="T18" s="78"/>
      <c r="U18" s="78"/>
      <c r="V18" s="78"/>
      <c r="W18" s="70">
        <f t="shared" si="0"/>
        <v>0</v>
      </c>
    </row>
    <row r="19" spans="1:23" ht="24" hidden="1">
      <c r="A19" s="74"/>
      <c r="B19" s="79"/>
      <c r="C19" s="80" t="s">
        <v>123</v>
      </c>
      <c r="D19" s="72" t="s">
        <v>24</v>
      </c>
      <c r="E19" s="73">
        <f t="shared" si="1"/>
        <v>0</v>
      </c>
      <c r="F19" s="78"/>
      <c r="G19" s="78"/>
      <c r="H19" s="78"/>
      <c r="I19" s="78"/>
      <c r="J19" s="78"/>
      <c r="K19" s="73">
        <f t="shared" si="2"/>
        <v>0</v>
      </c>
      <c r="L19" s="78"/>
      <c r="M19" s="78"/>
      <c r="N19" s="78"/>
      <c r="O19" s="78"/>
      <c r="P19" s="78"/>
      <c r="Q19" s="73">
        <f t="shared" si="3"/>
        <v>0</v>
      </c>
      <c r="R19" s="78"/>
      <c r="S19" s="78"/>
      <c r="T19" s="78"/>
      <c r="U19" s="78"/>
      <c r="V19" s="78"/>
      <c r="W19" s="70">
        <f t="shared" si="0"/>
        <v>0</v>
      </c>
    </row>
    <row r="20" spans="1:23" ht="14.25" hidden="1">
      <c r="A20" s="74"/>
      <c r="B20" s="537" t="s">
        <v>152</v>
      </c>
      <c r="C20" s="538"/>
      <c r="D20" s="68" t="s">
        <v>23</v>
      </c>
      <c r="E20" s="73">
        <f t="shared" si="1"/>
        <v>0</v>
      </c>
      <c r="F20" s="78"/>
      <c r="G20" s="78"/>
      <c r="H20" s="78"/>
      <c r="I20" s="78"/>
      <c r="J20" s="78"/>
      <c r="K20" s="73">
        <f t="shared" si="2"/>
        <v>0</v>
      </c>
      <c r="L20" s="78"/>
      <c r="M20" s="78"/>
      <c r="N20" s="78"/>
      <c r="O20" s="78"/>
      <c r="P20" s="78"/>
      <c r="Q20" s="73">
        <f t="shared" si="3"/>
        <v>0</v>
      </c>
      <c r="R20" s="78"/>
      <c r="S20" s="78"/>
      <c r="T20" s="78"/>
      <c r="U20" s="78"/>
      <c r="V20" s="78"/>
      <c r="W20" s="70">
        <f t="shared" si="0"/>
        <v>0</v>
      </c>
    </row>
    <row r="21" spans="1:23" ht="24" hidden="1">
      <c r="A21" s="74"/>
      <c r="B21" s="79"/>
      <c r="C21" s="80" t="s">
        <v>123</v>
      </c>
      <c r="D21" s="72" t="s">
        <v>24</v>
      </c>
      <c r="E21" s="73">
        <f>SUM(F21:J21)</f>
        <v>0</v>
      </c>
      <c r="F21" s="78"/>
      <c r="G21" s="78"/>
      <c r="H21" s="78"/>
      <c r="I21" s="78"/>
      <c r="J21" s="78"/>
      <c r="K21" s="73">
        <f>SUM(L21:P21)</f>
        <v>0</v>
      </c>
      <c r="L21" s="78"/>
      <c r="M21" s="78"/>
      <c r="N21" s="78"/>
      <c r="O21" s="78"/>
      <c r="P21" s="78"/>
      <c r="Q21" s="73">
        <f>SUM(R21:V21)</f>
        <v>0</v>
      </c>
      <c r="R21" s="78"/>
      <c r="S21" s="78"/>
      <c r="T21" s="78"/>
      <c r="U21" s="78"/>
      <c r="V21" s="78"/>
      <c r="W21" s="70">
        <f t="shared" si="0"/>
        <v>0</v>
      </c>
    </row>
    <row r="22" spans="1:23" ht="14.25">
      <c r="A22" s="81"/>
      <c r="B22" s="540" t="s">
        <v>151</v>
      </c>
      <c r="C22" s="541"/>
      <c r="D22" s="72" t="s">
        <v>24</v>
      </c>
      <c r="E22" s="82">
        <f>(E10*E11+E12*E13+E14*E15+E16*E17+E18*E19+E20*E21)*172</f>
        <v>0</v>
      </c>
      <c r="F22" s="83"/>
      <c r="G22" s="83"/>
      <c r="H22" s="83"/>
      <c r="I22" s="83"/>
      <c r="J22" s="83"/>
      <c r="K22" s="82">
        <v>5000000</v>
      </c>
      <c r="L22" s="83"/>
      <c r="M22" s="83"/>
      <c r="N22" s="83"/>
      <c r="O22" s="83"/>
      <c r="P22" s="83"/>
      <c r="Q22" s="82">
        <f>(Q10*Q11+Q12*Q13+Q14*Q15+Q16*Q17+Q18*Q19+Q20*Q21)*172</f>
        <v>0</v>
      </c>
      <c r="R22" s="83"/>
      <c r="S22" s="83"/>
      <c r="T22" s="83"/>
      <c r="U22" s="83"/>
      <c r="V22" s="83"/>
      <c r="W22" s="77">
        <f t="shared" si="0"/>
        <v>5000000</v>
      </c>
    </row>
    <row r="23" spans="1:23" ht="36">
      <c r="A23" s="81"/>
      <c r="B23" s="84"/>
      <c r="C23" s="80" t="s">
        <v>122</v>
      </c>
      <c r="D23" s="68" t="s">
        <v>24</v>
      </c>
      <c r="E23" s="85">
        <f>IF(E9=0,0,IF(E22=0,0,E22/E9))/172</f>
        <v>0</v>
      </c>
      <c r="F23" s="86"/>
      <c r="G23" s="86"/>
      <c r="H23" s="86"/>
      <c r="I23" s="86"/>
      <c r="J23" s="86"/>
      <c r="K23" s="85">
        <f>IF(K9=0,0,IF(K22=0,0,K22/K9))/172</f>
        <v>32.299741602067186</v>
      </c>
      <c r="L23" s="86"/>
      <c r="M23" s="86"/>
      <c r="N23" s="86"/>
      <c r="O23" s="86"/>
      <c r="P23" s="86"/>
      <c r="Q23" s="85">
        <f>IF(Q9=0,0,IF(Q22=0,0,Q22/Q9))/172</f>
        <v>0</v>
      </c>
      <c r="R23" s="86"/>
      <c r="S23" s="86"/>
      <c r="T23" s="86"/>
      <c r="U23" s="86"/>
      <c r="V23" s="86"/>
      <c r="W23" s="85">
        <f>IF(W9=0,0,IF(W22=0,0,W22/W9*1000))/172</f>
        <v>32299.741602067184</v>
      </c>
    </row>
    <row r="24" spans="1:23" ht="15">
      <c r="A24" s="535" t="s">
        <v>102</v>
      </c>
      <c r="B24" s="535"/>
      <c r="C24" s="536"/>
      <c r="D24" s="72" t="s">
        <v>24</v>
      </c>
      <c r="E24" s="87">
        <f>E22+E8</f>
        <v>7516400</v>
      </c>
      <c r="F24" s="88"/>
      <c r="G24" s="88"/>
      <c r="H24" s="88"/>
      <c r="I24" s="88"/>
      <c r="J24" s="88"/>
      <c r="K24" s="87">
        <f>K22+K8</f>
        <v>5000000</v>
      </c>
      <c r="L24" s="88"/>
      <c r="M24" s="88"/>
      <c r="N24" s="88"/>
      <c r="O24" s="88"/>
      <c r="P24" s="88"/>
      <c r="Q24" s="87">
        <f>Q22+Q8</f>
        <v>0</v>
      </c>
      <c r="R24" s="88"/>
      <c r="S24" s="88"/>
      <c r="T24" s="88"/>
      <c r="U24" s="88"/>
      <c r="V24" s="88"/>
      <c r="W24" s="89">
        <f>E24+K24+Q24</f>
        <v>12516400</v>
      </c>
    </row>
    <row r="25" spans="1:23" ht="15">
      <c r="A25" s="81"/>
      <c r="B25" s="539" t="s">
        <v>121</v>
      </c>
      <c r="C25" s="539"/>
      <c r="D25" s="68" t="s">
        <v>24</v>
      </c>
      <c r="E25" s="90">
        <f>IF(E6=0,0,IF(E24=0,0,(E24/E6)))</f>
        <v>1634</v>
      </c>
      <c r="F25" s="91"/>
      <c r="G25" s="91"/>
      <c r="H25" s="91"/>
      <c r="I25" s="91"/>
      <c r="J25" s="91"/>
      <c r="K25" s="90">
        <f>IF(K6=0,0,IF(K24=0,0,(K24/K6)))</f>
        <v>1086.9565217391305</v>
      </c>
      <c r="L25" s="91"/>
      <c r="M25" s="91"/>
      <c r="N25" s="91"/>
      <c r="O25" s="91"/>
      <c r="P25" s="91"/>
      <c r="Q25" s="90">
        <f>IF(Q6=0,0,IF(Q24=0,0,(Q24/Q6)))</f>
        <v>0</v>
      </c>
      <c r="R25" s="91"/>
      <c r="S25" s="91"/>
      <c r="T25" s="91"/>
      <c r="U25" s="91"/>
      <c r="V25" s="91"/>
      <c r="W25" s="89">
        <f>E25+K25+Q25</f>
        <v>2720.9565217391305</v>
      </c>
    </row>
    <row r="26" spans="1:23" ht="15">
      <c r="A26" s="81"/>
      <c r="B26" s="539" t="s">
        <v>122</v>
      </c>
      <c r="C26" s="539"/>
      <c r="D26" s="68" t="s">
        <v>24</v>
      </c>
      <c r="E26" s="90">
        <f>E25/172</f>
        <v>9.5</v>
      </c>
      <c r="F26" s="81"/>
      <c r="G26" s="81"/>
      <c r="H26" s="81"/>
      <c r="I26" s="81"/>
      <c r="J26" s="81"/>
      <c r="K26" s="90">
        <f>K25/172</f>
        <v>6.319514661274014</v>
      </c>
      <c r="L26" s="81"/>
      <c r="M26" s="81"/>
      <c r="N26" s="81"/>
      <c r="O26" s="81"/>
      <c r="P26" s="81"/>
      <c r="Q26" s="90">
        <f>Q25/172</f>
        <v>0</v>
      </c>
      <c r="R26" s="81"/>
      <c r="S26" s="81"/>
      <c r="T26" s="81"/>
      <c r="U26" s="81"/>
      <c r="V26" s="81"/>
      <c r="W26" s="90">
        <f>W25/172</f>
        <v>15.819514661274015</v>
      </c>
    </row>
    <row r="27" spans="2:3" ht="15">
      <c r="B27" s="149" t="s">
        <v>157</v>
      </c>
      <c r="C27" s="109" t="s">
        <v>216</v>
      </c>
    </row>
    <row r="28" spans="2:3" ht="15">
      <c r="B28" s="110"/>
      <c r="C28" s="109" t="s">
        <v>159</v>
      </c>
    </row>
  </sheetData>
  <sheetProtection/>
  <mergeCells count="20"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268</v>
      </c>
    </row>
    <row r="3" spans="1:24" ht="44.25" customHeight="1">
      <c r="A3" s="560" t="s">
        <v>259</v>
      </c>
      <c r="B3" s="560" t="s">
        <v>243</v>
      </c>
      <c r="C3" s="560" t="s">
        <v>264</v>
      </c>
      <c r="D3" s="563" t="s">
        <v>262</v>
      </c>
      <c r="E3" s="560" t="s">
        <v>266</v>
      </c>
      <c r="F3" s="560"/>
      <c r="G3" s="563" t="s">
        <v>265</v>
      </c>
      <c r="H3" s="203"/>
      <c r="I3" s="203"/>
      <c r="J3" s="203"/>
      <c r="K3" s="561" t="s">
        <v>255</v>
      </c>
      <c r="L3" s="202"/>
      <c r="M3" s="202"/>
      <c r="N3" s="202"/>
      <c r="O3" s="202"/>
      <c r="P3" s="202"/>
      <c r="Q3" s="202" t="s">
        <v>257</v>
      </c>
      <c r="R3" s="202"/>
      <c r="S3" s="202"/>
      <c r="T3" s="202"/>
      <c r="U3" s="202"/>
      <c r="V3" s="202"/>
      <c r="W3" s="202" t="s">
        <v>256</v>
      </c>
      <c r="X3" s="112"/>
    </row>
    <row r="4" spans="1:24" ht="84" customHeight="1">
      <c r="A4" s="560"/>
      <c r="B4" s="560"/>
      <c r="C4" s="560"/>
      <c r="D4" s="563"/>
      <c r="E4" s="204" t="s">
        <v>261</v>
      </c>
      <c r="F4" s="204" t="s">
        <v>260</v>
      </c>
      <c r="G4" s="563"/>
      <c r="H4" s="203"/>
      <c r="I4" s="203"/>
      <c r="J4" s="203"/>
      <c r="K4" s="56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112"/>
    </row>
    <row r="5" spans="1:24" ht="15">
      <c r="A5" s="205">
        <v>1</v>
      </c>
      <c r="B5" s="206" t="s">
        <v>258</v>
      </c>
      <c r="C5" s="206"/>
      <c r="D5" s="203">
        <v>100</v>
      </c>
      <c r="E5" s="203"/>
      <c r="F5" s="203"/>
      <c r="G5" s="203"/>
      <c r="H5" s="203"/>
      <c r="I5" s="203"/>
      <c r="J5" s="203"/>
      <c r="K5" s="203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112"/>
    </row>
    <row r="6" spans="1:24" ht="15">
      <c r="A6" s="205">
        <v>2</v>
      </c>
      <c r="B6" s="207" t="s">
        <v>244</v>
      </c>
      <c r="C6" s="207"/>
      <c r="D6" s="203"/>
      <c r="E6" s="203"/>
      <c r="F6" s="203"/>
      <c r="G6" s="203"/>
      <c r="H6" s="203"/>
      <c r="I6" s="203"/>
      <c r="J6" s="203"/>
      <c r="K6" s="203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112"/>
    </row>
    <row r="7" spans="1:24" ht="15">
      <c r="A7" s="205">
        <v>3</v>
      </c>
      <c r="B7" s="207" t="s">
        <v>245</v>
      </c>
      <c r="C7" s="207"/>
      <c r="D7" s="203"/>
      <c r="E7" s="203"/>
      <c r="F7" s="203"/>
      <c r="G7" s="203"/>
      <c r="H7" s="203"/>
      <c r="I7" s="203"/>
      <c r="J7" s="203"/>
      <c r="K7" s="203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12"/>
    </row>
    <row r="8" spans="1:24" ht="15">
      <c r="A8" s="205">
        <v>4</v>
      </c>
      <c r="B8" s="207" t="s">
        <v>246</v>
      </c>
      <c r="C8" s="207"/>
      <c r="D8" s="203"/>
      <c r="E8" s="203"/>
      <c r="F8" s="203"/>
      <c r="G8" s="203"/>
      <c r="H8" s="203"/>
      <c r="I8" s="203"/>
      <c r="J8" s="203"/>
      <c r="K8" s="203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12"/>
    </row>
    <row r="9" spans="1:24" ht="15">
      <c r="A9" s="205">
        <v>5</v>
      </c>
      <c r="B9" s="207" t="s">
        <v>247</v>
      </c>
      <c r="C9" s="207"/>
      <c r="D9" s="203"/>
      <c r="E9" s="203"/>
      <c r="F9" s="203"/>
      <c r="G9" s="203"/>
      <c r="H9" s="203"/>
      <c r="I9" s="203"/>
      <c r="J9" s="203"/>
      <c r="K9" s="203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112"/>
    </row>
    <row r="10" spans="1:24" ht="15">
      <c r="A10" s="205">
        <v>6</v>
      </c>
      <c r="B10" s="207" t="s">
        <v>248</v>
      </c>
      <c r="C10" s="207"/>
      <c r="D10" s="203"/>
      <c r="E10" s="203"/>
      <c r="F10" s="203"/>
      <c r="G10" s="203"/>
      <c r="H10" s="203"/>
      <c r="I10" s="203"/>
      <c r="J10" s="203"/>
      <c r="K10" s="203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12"/>
    </row>
    <row r="11" spans="1:24" ht="15">
      <c r="A11" s="205">
        <v>7</v>
      </c>
      <c r="B11" s="207" t="s">
        <v>249</v>
      </c>
      <c r="C11" s="207"/>
      <c r="D11" s="203"/>
      <c r="E11" s="203"/>
      <c r="F11" s="203"/>
      <c r="G11" s="203"/>
      <c r="H11" s="203"/>
      <c r="I11" s="203"/>
      <c r="J11" s="203"/>
      <c r="K11" s="203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12"/>
    </row>
    <row r="12" spans="1:24" ht="15">
      <c r="A12" s="205">
        <v>8</v>
      </c>
      <c r="B12" s="207" t="s">
        <v>250</v>
      </c>
      <c r="C12" s="207"/>
      <c r="D12" s="203"/>
      <c r="E12" s="203"/>
      <c r="F12" s="203"/>
      <c r="G12" s="203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112"/>
    </row>
    <row r="13" spans="1:24" ht="15">
      <c r="A13" s="205">
        <v>9</v>
      </c>
      <c r="B13" s="207" t="s">
        <v>251</v>
      </c>
      <c r="C13" s="207"/>
      <c r="D13" s="203"/>
      <c r="E13" s="203"/>
      <c r="F13" s="203"/>
      <c r="G13" s="203"/>
      <c r="H13" s="203"/>
      <c r="I13" s="203"/>
      <c r="J13" s="203"/>
      <c r="K13" s="203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112"/>
    </row>
    <row r="14" spans="1:24" ht="15">
      <c r="A14" s="205">
        <v>10</v>
      </c>
      <c r="B14" s="207" t="s">
        <v>252</v>
      </c>
      <c r="C14" s="207"/>
      <c r="D14" s="203"/>
      <c r="E14" s="203"/>
      <c r="F14" s="203"/>
      <c r="G14" s="203"/>
      <c r="H14" s="203"/>
      <c r="I14" s="203"/>
      <c r="J14" s="203"/>
      <c r="K14" s="203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112"/>
    </row>
    <row r="15" spans="1:24" ht="15">
      <c r="A15" s="205">
        <v>11</v>
      </c>
      <c r="B15" s="207" t="s">
        <v>253</v>
      </c>
      <c r="C15" s="207"/>
      <c r="D15" s="203"/>
      <c r="E15" s="203"/>
      <c r="F15" s="203"/>
      <c r="G15" s="203"/>
      <c r="H15" s="203"/>
      <c r="I15" s="203"/>
      <c r="J15" s="203"/>
      <c r="K15" s="203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</row>
    <row r="16" spans="1:24" ht="21" customHeight="1">
      <c r="A16" s="201" t="s">
        <v>254</v>
      </c>
      <c r="B16" s="201" t="s">
        <v>254</v>
      </c>
      <c r="C16" s="201"/>
      <c r="D16" s="201"/>
      <c r="E16" s="201"/>
      <c r="F16" s="201"/>
      <c r="G16" s="201"/>
      <c r="H16" s="201"/>
      <c r="I16" s="201"/>
      <c r="J16" s="201"/>
      <c r="K16" s="20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ht="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ht="1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8" spans="1:4" ht="15">
      <c r="A28" t="s">
        <v>263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1"/>
  <sheetViews>
    <sheetView view="pageBreakPreview" zoomScale="115" zoomScaleSheetLayoutView="115" workbookViewId="0" topLeftCell="A1">
      <selection activeCell="L17" sqref="L17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8.8515625" style="0" customWidth="1"/>
    <col min="11" max="11" width="12.8515625" style="0" customWidth="1"/>
    <col min="12" max="12" width="15.8515625" style="0" customWidth="1"/>
    <col min="13" max="13" width="8.42187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63" customHeight="1">
      <c r="A2" s="374" t="s">
        <v>13</v>
      </c>
      <c r="B2" s="376" t="s">
        <v>238</v>
      </c>
      <c r="C2" s="378" t="s">
        <v>0</v>
      </c>
      <c r="D2" s="378"/>
      <c r="E2" s="378"/>
      <c r="F2" s="378"/>
      <c r="G2" s="378"/>
      <c r="H2" s="372" t="s">
        <v>2</v>
      </c>
      <c r="I2" s="373"/>
      <c r="J2" s="373"/>
      <c r="K2" s="373"/>
      <c r="L2" s="373"/>
      <c r="M2" s="373"/>
      <c r="N2" s="316"/>
    </row>
    <row r="3" spans="1:16" ht="117" customHeight="1" thickBot="1">
      <c r="A3" s="375"/>
      <c r="B3" s="377"/>
      <c r="C3" s="200" t="s">
        <v>3</v>
      </c>
      <c r="D3" s="200" t="s">
        <v>4</v>
      </c>
      <c r="E3" s="200" t="s">
        <v>5</v>
      </c>
      <c r="F3" s="200" t="s">
        <v>6</v>
      </c>
      <c r="G3" s="200" t="s">
        <v>7</v>
      </c>
      <c r="H3" s="219" t="s">
        <v>1</v>
      </c>
      <c r="I3" s="218" t="s">
        <v>8</v>
      </c>
      <c r="J3" s="218" t="s">
        <v>9</v>
      </c>
      <c r="K3" s="218" t="s">
        <v>10</v>
      </c>
      <c r="L3" s="219" t="s">
        <v>11</v>
      </c>
      <c r="M3" s="312" t="s">
        <v>12</v>
      </c>
      <c r="N3" s="317"/>
      <c r="P3" s="293"/>
    </row>
    <row r="4" spans="1:14" ht="15.75">
      <c r="A4" s="198" t="s">
        <v>213</v>
      </c>
      <c r="B4" s="320">
        <f>'Охват питанием'!B4</f>
        <v>38</v>
      </c>
      <c r="C4" s="321">
        <v>5</v>
      </c>
      <c r="D4" s="321">
        <v>24</v>
      </c>
      <c r="E4" s="321">
        <v>6</v>
      </c>
      <c r="F4" s="321">
        <v>2</v>
      </c>
      <c r="G4" s="321">
        <v>1</v>
      </c>
      <c r="H4" s="199">
        <v>0</v>
      </c>
      <c r="I4" s="199">
        <v>0</v>
      </c>
      <c r="J4" s="199">
        <v>2</v>
      </c>
      <c r="K4" s="199">
        <v>1</v>
      </c>
      <c r="L4" s="199">
        <v>0</v>
      </c>
      <c r="M4" s="313">
        <v>0</v>
      </c>
      <c r="N4" s="318"/>
    </row>
    <row r="5" spans="1:14" ht="15.75">
      <c r="A5" s="192" t="s">
        <v>214</v>
      </c>
      <c r="B5" s="320">
        <f>'Охват питанием'!E4</f>
        <v>60</v>
      </c>
      <c r="C5" s="321">
        <v>10</v>
      </c>
      <c r="D5" s="322">
        <v>36</v>
      </c>
      <c r="E5" s="322">
        <v>13</v>
      </c>
      <c r="F5" s="321">
        <v>1</v>
      </c>
      <c r="G5" s="321">
        <v>0</v>
      </c>
      <c r="H5" s="199">
        <v>0</v>
      </c>
      <c r="I5" s="199">
        <v>0</v>
      </c>
      <c r="J5" s="199">
        <v>2</v>
      </c>
      <c r="K5" s="199">
        <v>1</v>
      </c>
      <c r="L5" s="199">
        <v>0</v>
      </c>
      <c r="M5" s="313">
        <v>0</v>
      </c>
      <c r="N5" s="318"/>
    </row>
    <row r="6" spans="1:14" ht="15.75">
      <c r="A6" s="192" t="s">
        <v>215</v>
      </c>
      <c r="B6" s="323">
        <f>'Охват питанием'!H4</f>
        <v>0</v>
      </c>
      <c r="C6" s="322">
        <v>0</v>
      </c>
      <c r="D6" s="322">
        <v>0</v>
      </c>
      <c r="E6" s="322">
        <v>0</v>
      </c>
      <c r="F6" s="321">
        <v>0</v>
      </c>
      <c r="G6" s="321">
        <v>0</v>
      </c>
      <c r="H6" s="199">
        <v>0</v>
      </c>
      <c r="I6" s="199">
        <v>0</v>
      </c>
      <c r="J6" s="199">
        <v>0</v>
      </c>
      <c r="K6" s="199">
        <v>0</v>
      </c>
      <c r="L6" s="199">
        <v>0</v>
      </c>
      <c r="M6" s="313">
        <v>0</v>
      </c>
      <c r="N6" s="318"/>
    </row>
    <row r="7" spans="1:14" ht="16.5" thickBot="1">
      <c r="A7" s="193" t="s">
        <v>96</v>
      </c>
      <c r="B7" s="324">
        <f>'Охват питанием'!K4</f>
        <v>98</v>
      </c>
      <c r="C7" s="324">
        <f aca="true" t="shared" si="0" ref="C7:K7">C6+C5+C4</f>
        <v>15</v>
      </c>
      <c r="D7" s="324">
        <f t="shared" si="0"/>
        <v>60</v>
      </c>
      <c r="E7" s="324">
        <f t="shared" si="0"/>
        <v>19</v>
      </c>
      <c r="F7" s="324">
        <f t="shared" si="0"/>
        <v>3</v>
      </c>
      <c r="G7" s="324">
        <f t="shared" si="0"/>
        <v>1</v>
      </c>
      <c r="H7" s="194">
        <f t="shared" si="0"/>
        <v>0</v>
      </c>
      <c r="I7" s="194">
        <f t="shared" si="0"/>
        <v>0</v>
      </c>
      <c r="J7" s="194">
        <f t="shared" si="0"/>
        <v>4</v>
      </c>
      <c r="K7" s="194">
        <f t="shared" si="0"/>
        <v>2</v>
      </c>
      <c r="L7" s="194">
        <f>L6+L5+L4</f>
        <v>0</v>
      </c>
      <c r="M7" s="314">
        <f>M6+M5+M4</f>
        <v>0</v>
      </c>
      <c r="N7" s="318"/>
    </row>
    <row r="8" spans="1:14" ht="16.5" thickBot="1">
      <c r="A8" s="195" t="s">
        <v>14</v>
      </c>
      <c r="B8" s="196">
        <f>SUM(C8:G8)</f>
        <v>99.99999999999999</v>
      </c>
      <c r="C8" s="197">
        <f aca="true" t="shared" si="1" ref="C8:M8">SUM(C4:C6)/$B$7*100</f>
        <v>15.306122448979592</v>
      </c>
      <c r="D8" s="197">
        <f t="shared" si="1"/>
        <v>61.224489795918366</v>
      </c>
      <c r="E8" s="197">
        <f t="shared" si="1"/>
        <v>19.387755102040817</v>
      </c>
      <c r="F8" s="197">
        <f t="shared" si="1"/>
        <v>3.061224489795918</v>
      </c>
      <c r="G8" s="197">
        <f t="shared" si="1"/>
        <v>1.0204081632653061</v>
      </c>
      <c r="H8" s="197">
        <f t="shared" si="1"/>
        <v>0</v>
      </c>
      <c r="I8" s="197">
        <f t="shared" si="1"/>
        <v>0</v>
      </c>
      <c r="J8" s="197">
        <f t="shared" si="1"/>
        <v>4.081632653061225</v>
      </c>
      <c r="K8" s="197">
        <f t="shared" si="1"/>
        <v>2.0408163265306123</v>
      </c>
      <c r="L8" s="197">
        <f t="shared" si="1"/>
        <v>0</v>
      </c>
      <c r="M8" s="315">
        <f t="shared" si="1"/>
        <v>0</v>
      </c>
      <c r="N8" s="319"/>
    </row>
    <row r="9" spans="1:13" ht="15.75">
      <c r="A9" s="149" t="s">
        <v>157</v>
      </c>
      <c r="B9" s="109" t="s">
        <v>270</v>
      </c>
      <c r="D9" s="150"/>
      <c r="E9" s="301"/>
      <c r="F9" s="150"/>
      <c r="G9" s="150"/>
      <c r="H9" s="300"/>
      <c r="I9" s="150"/>
      <c r="J9" s="150"/>
      <c r="K9" s="150"/>
      <c r="L9" s="150"/>
      <c r="M9" s="150"/>
    </row>
    <row r="10" spans="1:13" ht="15">
      <c r="A10" s="110"/>
      <c r="B10" s="109" t="s">
        <v>159</v>
      </c>
      <c r="D10" s="111"/>
      <c r="E10" s="300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310"/>
      <c r="B11" s="109"/>
      <c r="D11" s="111"/>
      <c r="E11" s="300"/>
      <c r="F11" s="111"/>
      <c r="G11" s="111"/>
      <c r="H11" s="111"/>
      <c r="I11" s="111"/>
      <c r="J11" s="111"/>
      <c r="K11" s="111"/>
      <c r="L11" s="111"/>
      <c r="M11" s="111"/>
    </row>
  </sheetData>
  <sheetProtection password="CA6C" sheet="1"/>
  <protectedRanges>
    <protectedRange sqref="C4:M6" name="Диапазон1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view="pageBreakPreview" zoomScaleSheetLayoutView="100" zoomScalePageLayoutView="0" workbookViewId="0" topLeftCell="A5">
      <selection activeCell="C26" sqref="C26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2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87" t="s">
        <v>289</v>
      </c>
      <c r="B1" s="388"/>
      <c r="C1" s="388"/>
      <c r="D1" s="388"/>
    </row>
    <row r="2" spans="1:4" ht="17.25" customHeight="1" thickBot="1">
      <c r="A2" s="17"/>
      <c r="B2" s="15"/>
      <c r="C2" s="18" t="s">
        <v>57</v>
      </c>
      <c r="D2" s="18" t="s">
        <v>14</v>
      </c>
    </row>
    <row r="3" spans="1:5" ht="15">
      <c r="A3" s="380" t="s">
        <v>209</v>
      </c>
      <c r="B3" s="384"/>
      <c r="C3" s="208">
        <v>1</v>
      </c>
      <c r="D3" s="212"/>
      <c r="E3" s="19"/>
    </row>
    <row r="4" spans="1:5" ht="24" customHeight="1">
      <c r="A4" s="382" t="s">
        <v>84</v>
      </c>
      <c r="B4" s="384"/>
      <c r="C4" s="209">
        <v>1</v>
      </c>
      <c r="D4" s="213">
        <f>C4/$C$3</f>
        <v>1</v>
      </c>
      <c r="E4" s="19"/>
    </row>
    <row r="5" spans="1:6" ht="24" customHeight="1">
      <c r="A5" s="382" t="s">
        <v>210</v>
      </c>
      <c r="B5" s="383"/>
      <c r="C5" s="209">
        <v>1</v>
      </c>
      <c r="D5" s="213">
        <f>C5/$C$3</f>
        <v>1</v>
      </c>
      <c r="E5" s="16"/>
      <c r="F5" s="305"/>
    </row>
    <row r="6" spans="1:6" ht="24" customHeight="1">
      <c r="A6" s="382" t="s">
        <v>283</v>
      </c>
      <c r="B6" s="384"/>
      <c r="C6" s="209">
        <v>0</v>
      </c>
      <c r="D6" s="213">
        <f>C6/$C$3</f>
        <v>0</v>
      </c>
      <c r="E6" s="16"/>
      <c r="F6" s="292"/>
    </row>
    <row r="7" spans="1:6" ht="19.5" customHeight="1">
      <c r="A7" s="382" t="s">
        <v>85</v>
      </c>
      <c r="B7" s="384"/>
      <c r="C7" s="325">
        <f>SUM(C8:C11)</f>
        <v>1</v>
      </c>
      <c r="D7" s="214"/>
      <c r="F7" s="292"/>
    </row>
    <row r="8" spans="1:4" ht="19.5" customHeight="1">
      <c r="A8" s="14"/>
      <c r="B8" s="11" t="s">
        <v>86</v>
      </c>
      <c r="C8" s="211">
        <v>1</v>
      </c>
      <c r="D8" s="213">
        <f aca="true" t="shared" si="0" ref="D8:D13">C8/$C$7</f>
        <v>1</v>
      </c>
    </row>
    <row r="9" spans="1:4" ht="29.25" customHeight="1">
      <c r="A9" s="14"/>
      <c r="B9" s="11" t="s">
        <v>87</v>
      </c>
      <c r="C9" s="211">
        <v>0</v>
      </c>
      <c r="D9" s="213">
        <f t="shared" si="0"/>
        <v>0</v>
      </c>
    </row>
    <row r="10" spans="1:4" ht="27" customHeight="1">
      <c r="A10" s="14"/>
      <c r="B10" s="11" t="s">
        <v>88</v>
      </c>
      <c r="C10" s="211">
        <v>0</v>
      </c>
      <c r="D10" s="213">
        <f t="shared" si="0"/>
        <v>0</v>
      </c>
    </row>
    <row r="11" spans="1:4" ht="21" customHeight="1">
      <c r="A11" s="14"/>
      <c r="B11" s="311" t="s">
        <v>89</v>
      </c>
      <c r="C11" s="211">
        <v>0</v>
      </c>
      <c r="D11" s="213">
        <f t="shared" si="0"/>
        <v>0</v>
      </c>
    </row>
    <row r="12" spans="1:6" ht="30" customHeight="1">
      <c r="A12" s="385" t="s">
        <v>284</v>
      </c>
      <c r="B12" s="386"/>
      <c r="C12" s="211">
        <v>0</v>
      </c>
      <c r="D12" s="213">
        <f t="shared" si="0"/>
        <v>0</v>
      </c>
      <c r="F12" s="292"/>
    </row>
    <row r="13" spans="1:4" ht="42" customHeight="1">
      <c r="A13" s="380" t="s">
        <v>91</v>
      </c>
      <c r="B13" s="381"/>
      <c r="C13" s="211">
        <v>1</v>
      </c>
      <c r="D13" s="213">
        <f t="shared" si="0"/>
        <v>1</v>
      </c>
    </row>
    <row r="14" spans="1:4" ht="28.5" customHeight="1">
      <c r="A14" s="380" t="s">
        <v>108</v>
      </c>
      <c r="B14" s="381"/>
      <c r="C14" s="211">
        <v>0</v>
      </c>
      <c r="D14" s="215">
        <f>C14/C3</f>
        <v>0</v>
      </c>
    </row>
    <row r="15" spans="1:4" ht="27" customHeight="1">
      <c r="A15" s="380" t="s">
        <v>276</v>
      </c>
      <c r="B15" s="381"/>
      <c r="C15" s="211">
        <v>1</v>
      </c>
      <c r="D15" s="216">
        <f>C15/$C$7</f>
        <v>1</v>
      </c>
    </row>
    <row r="16" spans="1:4" ht="29.25" customHeight="1">
      <c r="A16" s="380" t="s">
        <v>92</v>
      </c>
      <c r="B16" s="381"/>
      <c r="C16" s="212"/>
      <c r="D16" s="217"/>
    </row>
    <row r="17" spans="1:4" ht="20.25" customHeight="1">
      <c r="A17" s="380" t="s">
        <v>302</v>
      </c>
      <c r="B17" s="381"/>
      <c r="C17" s="209">
        <v>0</v>
      </c>
      <c r="D17" s="216">
        <f aca="true" t="shared" si="1" ref="D17:D26">C17/$C$7</f>
        <v>0</v>
      </c>
    </row>
    <row r="18" spans="1:4" ht="16.5" customHeight="1">
      <c r="A18" s="10"/>
      <c r="B18" s="20" t="s">
        <v>303</v>
      </c>
      <c r="C18" s="209">
        <v>1</v>
      </c>
      <c r="D18" s="216">
        <f t="shared" si="1"/>
        <v>1</v>
      </c>
    </row>
    <row r="19" spans="1:4" ht="18" customHeight="1">
      <c r="A19" s="379" t="s">
        <v>304</v>
      </c>
      <c r="B19" s="379"/>
      <c r="C19" s="209">
        <v>0</v>
      </c>
      <c r="D19" s="216">
        <f t="shared" si="1"/>
        <v>0</v>
      </c>
    </row>
    <row r="20" spans="1:4" ht="16.5" customHeight="1">
      <c r="A20" s="10"/>
      <c r="B20" s="20" t="s">
        <v>305</v>
      </c>
      <c r="C20" s="209">
        <v>0</v>
      </c>
      <c r="D20" s="216">
        <f t="shared" si="1"/>
        <v>0</v>
      </c>
    </row>
    <row r="21" spans="1:4" ht="15" customHeight="1">
      <c r="A21" s="379" t="s">
        <v>306</v>
      </c>
      <c r="B21" s="379"/>
      <c r="C21" s="209">
        <v>0</v>
      </c>
      <c r="D21" s="216">
        <f t="shared" si="1"/>
        <v>0</v>
      </c>
    </row>
    <row r="22" spans="1:4" ht="17.25" customHeight="1">
      <c r="A22" s="10"/>
      <c r="B22" s="20" t="s">
        <v>307</v>
      </c>
      <c r="C22" s="209">
        <v>0</v>
      </c>
      <c r="D22" s="216">
        <f t="shared" si="1"/>
        <v>0</v>
      </c>
    </row>
    <row r="23" spans="1:6" ht="28.5" customHeight="1">
      <c r="A23" s="379" t="s">
        <v>277</v>
      </c>
      <c r="B23" s="379"/>
      <c r="C23" s="326">
        <f>SUM(C24:C26)</f>
        <v>0</v>
      </c>
      <c r="D23" s="216">
        <f t="shared" si="1"/>
        <v>0</v>
      </c>
      <c r="F23" s="292"/>
    </row>
    <row r="24" spans="1:4" ht="15">
      <c r="A24" s="10"/>
      <c r="B24" s="20" t="s">
        <v>93</v>
      </c>
      <c r="C24" s="209">
        <v>0</v>
      </c>
      <c r="D24" s="216">
        <f t="shared" si="1"/>
        <v>0</v>
      </c>
    </row>
    <row r="25" spans="1:4" ht="15">
      <c r="A25" s="10"/>
      <c r="B25" s="13" t="s">
        <v>94</v>
      </c>
      <c r="C25" s="209">
        <v>0</v>
      </c>
      <c r="D25" s="216">
        <f t="shared" si="1"/>
        <v>0</v>
      </c>
    </row>
    <row r="26" spans="1:4" ht="15">
      <c r="A26" s="10"/>
      <c r="B26" s="291" t="s">
        <v>95</v>
      </c>
      <c r="C26" s="209">
        <v>0</v>
      </c>
      <c r="D26" s="216">
        <f t="shared" si="1"/>
        <v>0</v>
      </c>
    </row>
    <row r="27" spans="1:6" ht="29.25" customHeight="1">
      <c r="A27" s="379" t="s">
        <v>278</v>
      </c>
      <c r="B27" s="379"/>
      <c r="C27" s="290">
        <f>C3-C23</f>
        <v>1</v>
      </c>
      <c r="D27" s="327">
        <f>C27/$C$3</f>
        <v>1</v>
      </c>
      <c r="F27" s="292"/>
    </row>
    <row r="29" spans="1:2" ht="15">
      <c r="A29" s="110"/>
      <c r="B29" s="109" t="s">
        <v>159</v>
      </c>
    </row>
    <row r="31" spans="1:5" ht="15.75">
      <c r="A31" s="14"/>
      <c r="B31" s="11" t="s">
        <v>86</v>
      </c>
      <c r="C31" s="151">
        <f>E31/$C$7</f>
        <v>1</v>
      </c>
      <c r="E31" s="142">
        <f>C8</f>
        <v>1</v>
      </c>
    </row>
    <row r="32" spans="1:5" ht="15.75">
      <c r="A32" s="14"/>
      <c r="B32" s="11" t="s">
        <v>87</v>
      </c>
      <c r="C32" s="151">
        <f>E32/$C$7</f>
        <v>0</v>
      </c>
      <c r="E32" s="142">
        <f>C9</f>
        <v>0</v>
      </c>
    </row>
    <row r="33" spans="1:5" ht="15.75">
      <c r="A33" s="14"/>
      <c r="B33" s="11" t="s">
        <v>88</v>
      </c>
      <c r="C33" s="151">
        <f>E33/$C$7</f>
        <v>0</v>
      </c>
      <c r="E33" s="142">
        <f>C10</f>
        <v>0</v>
      </c>
    </row>
    <row r="34" spans="1:5" ht="15.75">
      <c r="A34" s="14"/>
      <c r="B34" s="11" t="s">
        <v>89</v>
      </c>
      <c r="C34" s="151">
        <f>E34/$C$7</f>
        <v>0</v>
      </c>
      <c r="E34" s="142">
        <f>C11</f>
        <v>0</v>
      </c>
    </row>
    <row r="35" spans="1:5" ht="15.75">
      <c r="A35" s="14"/>
      <c r="B35" s="11" t="s">
        <v>90</v>
      </c>
      <c r="C35" s="151">
        <f>E35/$C$7</f>
        <v>0</v>
      </c>
      <c r="E35" s="142">
        <f>C12</f>
        <v>0</v>
      </c>
    </row>
    <row r="48" ht="6.75" customHeight="1"/>
  </sheetData>
  <sheetProtection password="CA6C" sheet="1"/>
  <protectedRanges>
    <protectedRange sqref="C3:C6 C8:C15 C17:C22 C24:C26" name="Диапазон1"/>
  </protectedRanges>
  <mergeCells count="16">
    <mergeCell ref="A13:B13"/>
    <mergeCell ref="A5:B5"/>
    <mergeCell ref="A6:B6"/>
    <mergeCell ref="A12:B12"/>
    <mergeCell ref="A1:D1"/>
    <mergeCell ref="A3:B3"/>
    <mergeCell ref="A4:B4"/>
    <mergeCell ref="A7:B7"/>
    <mergeCell ref="A19:B19"/>
    <mergeCell ref="A27:B27"/>
    <mergeCell ref="A21:B21"/>
    <mergeCell ref="A23:B23"/>
    <mergeCell ref="A14:B14"/>
    <mergeCell ref="A15:B15"/>
    <mergeCell ref="A16:B16"/>
    <mergeCell ref="A17:B17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"/>
  <sheetViews>
    <sheetView view="pageBreakPreview" zoomScale="115" zoomScaleNormal="120" zoomScaleSheetLayoutView="115" zoomScalePageLayoutView="0" workbookViewId="0" topLeftCell="A1">
      <selection activeCell="G12" sqref="G12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15" t="s">
        <v>176</v>
      </c>
      <c r="B1" s="114"/>
      <c r="C1" s="114"/>
      <c r="D1" s="114"/>
      <c r="E1" s="114"/>
      <c r="F1" s="95"/>
      <c r="G1" s="95"/>
      <c r="H1" s="95"/>
    </row>
    <row r="2" spans="1:12" ht="24.75" thickBot="1">
      <c r="A2" s="389" t="s">
        <v>155</v>
      </c>
      <c r="B2" s="390"/>
      <c r="C2" s="390"/>
      <c r="D2" s="390"/>
      <c r="E2" s="390"/>
      <c r="F2" s="175" t="s">
        <v>232</v>
      </c>
      <c r="G2" s="175" t="s">
        <v>14</v>
      </c>
      <c r="H2" s="175" t="s">
        <v>233</v>
      </c>
      <c r="I2" s="174" t="s">
        <v>237</v>
      </c>
      <c r="J2" s="293"/>
      <c r="K2" s="302"/>
      <c r="L2" s="303"/>
    </row>
    <row r="3" spans="1:12" ht="19.5" customHeight="1">
      <c r="A3" s="397" t="s">
        <v>234</v>
      </c>
      <c r="B3" s="398"/>
      <c r="C3" s="398"/>
      <c r="D3" s="398"/>
      <c r="E3" s="399"/>
      <c r="F3" s="185">
        <f>F4+F8</f>
        <v>2</v>
      </c>
      <c r="G3" s="186"/>
      <c r="H3" s="330">
        <f>F3/'Охват питанием'!K4*1000</f>
        <v>20.408163265306122</v>
      </c>
      <c r="I3" s="187">
        <f>F3/$F$10*100</f>
        <v>13.333333333333334</v>
      </c>
      <c r="J3" s="328"/>
      <c r="K3" s="329"/>
      <c r="L3" s="329"/>
    </row>
    <row r="4" spans="1:9" ht="13.5" customHeight="1">
      <c r="A4" s="394" t="s">
        <v>235</v>
      </c>
      <c r="B4" s="395"/>
      <c r="C4" s="395"/>
      <c r="D4" s="395"/>
      <c r="E4" s="396"/>
      <c r="F4" s="97">
        <v>2</v>
      </c>
      <c r="G4" s="177">
        <f>F4/$F$3</f>
        <v>1</v>
      </c>
      <c r="H4" s="331">
        <f>F4/'Охват питанием'!K4*1000</f>
        <v>20.408163265306122</v>
      </c>
      <c r="I4" s="178">
        <f aca="true" t="shared" si="0" ref="I4:I9">F4/$F$10*100</f>
        <v>13.333333333333334</v>
      </c>
    </row>
    <row r="5" spans="1:9" ht="13.5" customHeight="1">
      <c r="A5" s="391" t="s">
        <v>211</v>
      </c>
      <c r="B5" s="392"/>
      <c r="C5" s="392"/>
      <c r="D5" s="392"/>
      <c r="E5" s="393"/>
      <c r="F5" s="97">
        <v>2</v>
      </c>
      <c r="G5" s="177">
        <f>F5/F4</f>
        <v>1</v>
      </c>
      <c r="H5" s="331">
        <f>F5/'Охват питанием'!K4*1000</f>
        <v>20.408163265306122</v>
      </c>
      <c r="I5" s="178">
        <f t="shared" si="0"/>
        <v>13.333333333333334</v>
      </c>
    </row>
    <row r="6" spans="1:9" ht="40.5" customHeight="1">
      <c r="A6" s="394" t="s">
        <v>267</v>
      </c>
      <c r="B6" s="395"/>
      <c r="C6" s="395"/>
      <c r="D6" s="395"/>
      <c r="E6" s="396"/>
      <c r="F6" s="157">
        <v>2</v>
      </c>
      <c r="G6" s="177">
        <f>F6/F4</f>
        <v>1</v>
      </c>
      <c r="H6" s="331">
        <f>F6/'Охват питанием'!K4*1000</f>
        <v>20.408163265306122</v>
      </c>
      <c r="I6" s="180"/>
    </row>
    <row r="7" spans="1:10" ht="29.25" customHeight="1">
      <c r="A7" s="394" t="s">
        <v>290</v>
      </c>
      <c r="B7" s="395"/>
      <c r="C7" s="395"/>
      <c r="D7" s="395"/>
      <c r="E7" s="396"/>
      <c r="F7" s="157">
        <v>0</v>
      </c>
      <c r="G7" s="177">
        <f>F7/F4</f>
        <v>0</v>
      </c>
      <c r="H7" s="331">
        <f>F7/'Охват питанием'!K4*1000</f>
        <v>0</v>
      </c>
      <c r="I7" s="180"/>
      <c r="J7" s="293"/>
    </row>
    <row r="8" spans="1:13" ht="27.75" customHeight="1">
      <c r="A8" s="394" t="s">
        <v>236</v>
      </c>
      <c r="B8" s="395"/>
      <c r="C8" s="395"/>
      <c r="D8" s="395"/>
      <c r="E8" s="396"/>
      <c r="F8" s="97">
        <v>0</v>
      </c>
      <c r="G8" s="177">
        <f>F8/$F$3</f>
        <v>0</v>
      </c>
      <c r="H8" s="331">
        <f>F8/'Охват питанием'!K4*1000</f>
        <v>0</v>
      </c>
      <c r="I8" s="178">
        <f t="shared" si="0"/>
        <v>0</v>
      </c>
      <c r="K8" s="188"/>
      <c r="L8" s="188"/>
      <c r="M8" s="188"/>
    </row>
    <row r="9" spans="1:13" ht="29.25" customHeight="1" thickBot="1">
      <c r="A9" s="391" t="s">
        <v>212</v>
      </c>
      <c r="B9" s="392"/>
      <c r="C9" s="392"/>
      <c r="D9" s="392"/>
      <c r="E9" s="393"/>
      <c r="F9" s="148">
        <v>0</v>
      </c>
      <c r="G9" s="333" t="e">
        <f>F9/F8</f>
        <v>#DIV/0!</v>
      </c>
      <c r="H9" s="332">
        <f>F9/'Охват питанием'!K4*1000</f>
        <v>0</v>
      </c>
      <c r="I9" s="179">
        <f t="shared" si="0"/>
        <v>0</v>
      </c>
      <c r="K9" s="304"/>
      <c r="L9" s="188"/>
      <c r="M9" s="188"/>
    </row>
    <row r="10" spans="1:8" ht="14.25" customHeight="1">
      <c r="A10" s="397" t="s">
        <v>177</v>
      </c>
      <c r="B10" s="398"/>
      <c r="C10" s="398"/>
      <c r="D10" s="398"/>
      <c r="E10" s="399"/>
      <c r="F10" s="182">
        <v>15</v>
      </c>
      <c r="G10" s="183"/>
      <c r="H10" s="184"/>
    </row>
    <row r="11" spans="1:8" ht="69" customHeight="1" thickBot="1">
      <c r="A11" s="391" t="s">
        <v>178</v>
      </c>
      <c r="B11" s="392"/>
      <c r="C11" s="392"/>
      <c r="D11" s="392"/>
      <c r="E11" s="393"/>
      <c r="F11" s="176">
        <v>0</v>
      </c>
      <c r="G11" s="181">
        <f>F11/F10</f>
        <v>0</v>
      </c>
      <c r="H11" s="179">
        <f>F11/'Охват питанием'!K4*1000</f>
        <v>0</v>
      </c>
    </row>
    <row r="13" spans="1:2" ht="15">
      <c r="A13" s="110"/>
      <c r="B13" s="109" t="s">
        <v>159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tabSelected="1" view="pageBreakPreview" zoomScale="115" zoomScaleSheetLayoutView="115" zoomScalePageLayoutView="0" workbookViewId="0" topLeftCell="A9">
      <selection activeCell="H29" sqref="H29"/>
    </sheetView>
  </sheetViews>
  <sheetFormatPr defaultColWidth="9.140625" defaultRowHeight="15"/>
  <cols>
    <col min="5" max="5" width="21.7109375" style="0" customWidth="1"/>
    <col min="6" max="6" width="18.57421875" style="0" customWidth="1"/>
    <col min="7" max="7" width="14.8515625" style="0" customWidth="1"/>
    <col min="8" max="8" width="15.7109375" style="0" customWidth="1"/>
  </cols>
  <sheetData>
    <row r="1" spans="1:8" ht="34.5" customHeight="1" thickBot="1">
      <c r="A1" s="404" t="s">
        <v>161</v>
      </c>
      <c r="B1" s="405"/>
      <c r="C1" s="405"/>
      <c r="D1" s="405"/>
      <c r="E1" s="406"/>
      <c r="F1" s="189" t="s">
        <v>154</v>
      </c>
      <c r="G1" s="190" t="s">
        <v>57</v>
      </c>
      <c r="H1" s="191" t="s">
        <v>58</v>
      </c>
    </row>
    <row r="2" spans="1:8" ht="34.5" customHeight="1">
      <c r="A2" s="407" t="s">
        <v>275</v>
      </c>
      <c r="B2" s="408"/>
      <c r="C2" s="408"/>
      <c r="D2" s="408"/>
      <c r="E2" s="408"/>
      <c r="F2" s="98"/>
      <c r="G2" s="172">
        <f>Пищеблок!C3</f>
        <v>1</v>
      </c>
      <c r="H2" s="99"/>
    </row>
    <row r="3" spans="1:8" ht="24" customHeight="1">
      <c r="A3" s="100"/>
      <c r="B3" s="412" t="s">
        <v>65</v>
      </c>
      <c r="C3" s="412"/>
      <c r="D3" s="412"/>
      <c r="E3" s="412"/>
      <c r="F3" s="143" t="s">
        <v>59</v>
      </c>
      <c r="G3" s="96">
        <v>1</v>
      </c>
      <c r="H3" s="101">
        <f>G3/$G$2</f>
        <v>1</v>
      </c>
    </row>
    <row r="4" spans="1:8" ht="28.5" customHeight="1">
      <c r="A4" s="100"/>
      <c r="B4" s="409" t="s">
        <v>60</v>
      </c>
      <c r="C4" s="409"/>
      <c r="D4" s="409"/>
      <c r="E4" s="409"/>
      <c r="F4" s="143" t="s">
        <v>59</v>
      </c>
      <c r="G4" s="97">
        <v>0</v>
      </c>
      <c r="H4" s="101">
        <f aca="true" t="shared" si="0" ref="H4:H13">G4/$G$2</f>
        <v>0</v>
      </c>
    </row>
    <row r="5" spans="1:8" ht="39.75" customHeight="1">
      <c r="A5" s="100"/>
      <c r="B5" s="409" t="s">
        <v>61</v>
      </c>
      <c r="C5" s="409"/>
      <c r="D5" s="409"/>
      <c r="E5" s="409"/>
      <c r="F5" s="143" t="s">
        <v>59</v>
      </c>
      <c r="G5" s="97">
        <v>0</v>
      </c>
      <c r="H5" s="101">
        <f t="shared" si="0"/>
        <v>0</v>
      </c>
    </row>
    <row r="6" spans="1:8" ht="36.75" customHeight="1">
      <c r="A6" s="100"/>
      <c r="B6" s="409" t="s">
        <v>62</v>
      </c>
      <c r="C6" s="409"/>
      <c r="D6" s="409"/>
      <c r="E6" s="409"/>
      <c r="F6" s="143" t="s">
        <v>59</v>
      </c>
      <c r="G6" s="97">
        <v>0</v>
      </c>
      <c r="H6" s="101">
        <f t="shared" si="0"/>
        <v>0</v>
      </c>
    </row>
    <row r="7" spans="1:8" ht="39.75" customHeight="1">
      <c r="A7" s="100"/>
      <c r="B7" s="409" t="s">
        <v>63</v>
      </c>
      <c r="C7" s="409"/>
      <c r="D7" s="409"/>
      <c r="E7" s="409"/>
      <c r="F7" s="143" t="s">
        <v>59</v>
      </c>
      <c r="G7" s="97">
        <v>0</v>
      </c>
      <c r="H7" s="101">
        <f t="shared" si="0"/>
        <v>0</v>
      </c>
    </row>
    <row r="8" spans="1:8" ht="42.75" customHeight="1" thickBot="1">
      <c r="A8" s="102"/>
      <c r="B8" s="403" t="s">
        <v>64</v>
      </c>
      <c r="C8" s="403"/>
      <c r="D8" s="403"/>
      <c r="E8" s="403"/>
      <c r="F8" s="144" t="s">
        <v>59</v>
      </c>
      <c r="G8" s="103">
        <v>0</v>
      </c>
      <c r="H8" s="104">
        <f t="shared" si="0"/>
        <v>0</v>
      </c>
    </row>
    <row r="9" spans="1:8" ht="33" customHeight="1" thickBot="1">
      <c r="A9" s="407" t="s">
        <v>179</v>
      </c>
      <c r="B9" s="408"/>
      <c r="C9" s="408"/>
      <c r="D9" s="408"/>
      <c r="E9" s="408"/>
      <c r="F9" s="145" t="s">
        <v>162</v>
      </c>
      <c r="G9" s="355">
        <f>G14</f>
        <v>0</v>
      </c>
      <c r="H9" s="107"/>
    </row>
    <row r="10" spans="1:8" ht="24.75" thickBot="1">
      <c r="A10" s="100"/>
      <c r="B10" s="411" t="s">
        <v>163</v>
      </c>
      <c r="C10" s="412"/>
      <c r="D10" s="412"/>
      <c r="E10" s="412"/>
      <c r="F10" s="146" t="s">
        <v>162</v>
      </c>
      <c r="G10" s="107">
        <f>SUM(G11:G13)</f>
        <v>0</v>
      </c>
      <c r="H10" s="106" t="e">
        <f>G10/$G$9</f>
        <v>#DIV/0!</v>
      </c>
    </row>
    <row r="11" spans="1:8" ht="24">
      <c r="A11" s="100"/>
      <c r="B11" s="100"/>
      <c r="C11" s="413" t="s">
        <v>164</v>
      </c>
      <c r="D11" s="412"/>
      <c r="E11" s="412"/>
      <c r="F11" s="143" t="s">
        <v>162</v>
      </c>
      <c r="G11" s="97">
        <v>0</v>
      </c>
      <c r="H11" s="101">
        <f t="shared" si="0"/>
        <v>0</v>
      </c>
    </row>
    <row r="12" spans="1:8" ht="24">
      <c r="A12" s="100"/>
      <c r="B12" s="100"/>
      <c r="C12" s="410" t="s">
        <v>66</v>
      </c>
      <c r="D12" s="409"/>
      <c r="E12" s="409"/>
      <c r="F12" s="143" t="s">
        <v>162</v>
      </c>
      <c r="G12" s="97">
        <v>0</v>
      </c>
      <c r="H12" s="101">
        <f t="shared" si="0"/>
        <v>0</v>
      </c>
    </row>
    <row r="13" spans="1:8" ht="24.75" thickBot="1">
      <c r="A13" s="100"/>
      <c r="B13" s="102"/>
      <c r="C13" s="402" t="s">
        <v>67</v>
      </c>
      <c r="D13" s="403"/>
      <c r="E13" s="403"/>
      <c r="F13" s="144" t="s">
        <v>162</v>
      </c>
      <c r="G13" s="103">
        <v>0</v>
      </c>
      <c r="H13" s="104">
        <f t="shared" si="0"/>
        <v>0</v>
      </c>
    </row>
    <row r="14" spans="1:8" ht="24.75" thickBot="1">
      <c r="A14" s="100"/>
      <c r="B14" s="400" t="s">
        <v>165</v>
      </c>
      <c r="C14" s="401"/>
      <c r="D14" s="401"/>
      <c r="E14" s="401"/>
      <c r="F14" s="147" t="s">
        <v>162</v>
      </c>
      <c r="G14" s="107">
        <f>SUM(G15:G17)</f>
        <v>0</v>
      </c>
      <c r="H14" s="108">
        <f>G14/$G$2</f>
        <v>0</v>
      </c>
    </row>
    <row r="15" spans="1:8" ht="24">
      <c r="A15" s="100"/>
      <c r="B15" s="100"/>
      <c r="C15" s="410" t="s">
        <v>164</v>
      </c>
      <c r="D15" s="409"/>
      <c r="E15" s="409"/>
      <c r="F15" s="143" t="s">
        <v>162</v>
      </c>
      <c r="G15" s="97">
        <v>0</v>
      </c>
      <c r="H15" s="101" t="e">
        <f>G15/$G$9</f>
        <v>#DIV/0!</v>
      </c>
    </row>
    <row r="16" spans="1:8" ht="24">
      <c r="A16" s="100"/>
      <c r="B16" s="100"/>
      <c r="C16" s="410" t="s">
        <v>66</v>
      </c>
      <c r="D16" s="409"/>
      <c r="E16" s="409"/>
      <c r="F16" s="143" t="s">
        <v>162</v>
      </c>
      <c r="G16" s="97">
        <v>0</v>
      </c>
      <c r="H16" s="101" t="e">
        <f>G16/$G$9</f>
        <v>#DIV/0!</v>
      </c>
    </row>
    <row r="17" spans="1:8" ht="24.75" thickBot="1">
      <c r="A17" s="100"/>
      <c r="B17" s="102"/>
      <c r="C17" s="402" t="s">
        <v>67</v>
      </c>
      <c r="D17" s="403"/>
      <c r="E17" s="403"/>
      <c r="F17" s="144" t="s">
        <v>162</v>
      </c>
      <c r="G17" s="103">
        <v>0</v>
      </c>
      <c r="H17" s="104" t="e">
        <f>G17/$G$9</f>
        <v>#DIV/0!</v>
      </c>
    </row>
    <row r="18" spans="1:8" ht="24">
      <c r="A18" s="100"/>
      <c r="B18" s="400" t="s">
        <v>166</v>
      </c>
      <c r="C18" s="401"/>
      <c r="D18" s="401"/>
      <c r="E18" s="401"/>
      <c r="F18" s="147" t="s">
        <v>162</v>
      </c>
      <c r="G18" s="105">
        <v>0</v>
      </c>
      <c r="H18" s="108" t="e">
        <f>G18/$G$9</f>
        <v>#DIV/0!</v>
      </c>
    </row>
    <row r="19" spans="1:8" ht="24">
      <c r="A19" s="100"/>
      <c r="B19" s="100"/>
      <c r="C19" s="410" t="s">
        <v>167</v>
      </c>
      <c r="D19" s="409"/>
      <c r="E19" s="409"/>
      <c r="F19" s="143" t="s">
        <v>162</v>
      </c>
      <c r="G19" s="97">
        <v>0</v>
      </c>
      <c r="H19" s="101" t="e">
        <f>G19/$G$9</f>
        <v>#DIV/0!</v>
      </c>
    </row>
    <row r="20" spans="1:8" ht="24">
      <c r="A20" s="100"/>
      <c r="B20" s="100"/>
      <c r="C20" s="410" t="s">
        <v>168</v>
      </c>
      <c r="D20" s="409"/>
      <c r="E20" s="409"/>
      <c r="F20" s="143" t="s">
        <v>162</v>
      </c>
      <c r="G20" s="97">
        <v>0</v>
      </c>
      <c r="H20" s="101" t="e">
        <f aca="true" t="shared" si="1" ref="H20:H27">G20/$G$9</f>
        <v>#DIV/0!</v>
      </c>
    </row>
    <row r="21" spans="1:8" ht="24">
      <c r="A21" s="100"/>
      <c r="B21" s="100"/>
      <c r="C21" s="410" t="s">
        <v>169</v>
      </c>
      <c r="D21" s="409"/>
      <c r="E21" s="409"/>
      <c r="F21" s="143" t="s">
        <v>162</v>
      </c>
      <c r="G21" s="97">
        <v>0</v>
      </c>
      <c r="H21" s="101" t="e">
        <f t="shared" si="1"/>
        <v>#DIV/0!</v>
      </c>
    </row>
    <row r="22" spans="1:8" ht="24">
      <c r="A22" s="100"/>
      <c r="B22" s="100"/>
      <c r="C22" s="410" t="s">
        <v>170</v>
      </c>
      <c r="D22" s="409"/>
      <c r="E22" s="409"/>
      <c r="F22" s="143" t="s">
        <v>162</v>
      </c>
      <c r="G22" s="97">
        <v>0</v>
      </c>
      <c r="H22" s="101" t="e">
        <f t="shared" si="1"/>
        <v>#DIV/0!</v>
      </c>
    </row>
    <row r="23" spans="1:8" ht="24">
      <c r="A23" s="100"/>
      <c r="B23" s="100"/>
      <c r="C23" s="410" t="s">
        <v>171</v>
      </c>
      <c r="D23" s="409"/>
      <c r="E23" s="409"/>
      <c r="F23" s="143" t="s">
        <v>162</v>
      </c>
      <c r="G23" s="97">
        <v>0</v>
      </c>
      <c r="H23" s="101" t="e">
        <f t="shared" si="1"/>
        <v>#DIV/0!</v>
      </c>
    </row>
    <row r="24" spans="1:8" ht="24">
      <c r="A24" s="100"/>
      <c r="B24" s="100"/>
      <c r="C24" s="410" t="s">
        <v>172</v>
      </c>
      <c r="D24" s="409"/>
      <c r="E24" s="409"/>
      <c r="F24" s="143" t="s">
        <v>162</v>
      </c>
      <c r="G24" s="97">
        <v>0</v>
      </c>
      <c r="H24" s="101" t="e">
        <f t="shared" si="1"/>
        <v>#DIV/0!</v>
      </c>
    </row>
    <row r="25" spans="1:8" ht="24">
      <c r="A25" s="100"/>
      <c r="B25" s="100"/>
      <c r="C25" s="410" t="s">
        <v>173</v>
      </c>
      <c r="D25" s="409"/>
      <c r="E25" s="409"/>
      <c r="F25" s="143" t="s">
        <v>162</v>
      </c>
      <c r="G25" s="97">
        <v>0</v>
      </c>
      <c r="H25" s="101" t="e">
        <f t="shared" si="1"/>
        <v>#DIV/0!</v>
      </c>
    </row>
    <row r="26" spans="1:8" ht="24">
      <c r="A26" s="100"/>
      <c r="B26" s="100"/>
      <c r="C26" s="410" t="s">
        <v>174</v>
      </c>
      <c r="D26" s="409"/>
      <c r="E26" s="409"/>
      <c r="F26" s="143" t="s">
        <v>162</v>
      </c>
      <c r="G26" s="97">
        <v>0</v>
      </c>
      <c r="H26" s="101" t="e">
        <f t="shared" si="1"/>
        <v>#DIV/0!</v>
      </c>
    </row>
    <row r="27" spans="1:8" ht="24.75" thickBot="1">
      <c r="A27" s="102"/>
      <c r="B27" s="102"/>
      <c r="C27" s="402" t="s">
        <v>175</v>
      </c>
      <c r="D27" s="403"/>
      <c r="E27" s="403"/>
      <c r="F27" s="144" t="s">
        <v>162</v>
      </c>
      <c r="G27" s="103">
        <v>0</v>
      </c>
      <c r="H27" s="104" t="e">
        <f t="shared" si="1"/>
        <v>#DIV/0!</v>
      </c>
    </row>
    <row r="28" spans="1:6" ht="15">
      <c r="A28" s="149" t="s">
        <v>157</v>
      </c>
      <c r="B28" s="109" t="s">
        <v>158</v>
      </c>
      <c r="F28" t="s">
        <v>15</v>
      </c>
    </row>
    <row r="29" spans="1:2" ht="15">
      <c r="A29" s="110"/>
      <c r="B29" s="109" t="s">
        <v>159</v>
      </c>
    </row>
  </sheetData>
  <sheetProtection password="CA6C" sheet="1"/>
  <protectedRanges>
    <protectedRange sqref="G3:G8 G11:G13 G15:G27" name="Диапазон1"/>
  </protectedRanges>
  <mergeCells count="27">
    <mergeCell ref="C27:E27"/>
    <mergeCell ref="C19:E19"/>
    <mergeCell ref="C21:E21"/>
    <mergeCell ref="C22:E22"/>
    <mergeCell ref="C23:E23"/>
    <mergeCell ref="C20:E20"/>
    <mergeCell ref="C26:E26"/>
    <mergeCell ref="C25:E25"/>
    <mergeCell ref="C24:E24"/>
    <mergeCell ref="B14:E14"/>
    <mergeCell ref="C11:E11"/>
    <mergeCell ref="A9:E9"/>
    <mergeCell ref="B8:E8"/>
    <mergeCell ref="B6:E6"/>
    <mergeCell ref="B3:E3"/>
    <mergeCell ref="B4:E4"/>
    <mergeCell ref="B7:E7"/>
    <mergeCell ref="B18:E18"/>
    <mergeCell ref="C13:E13"/>
    <mergeCell ref="A1:E1"/>
    <mergeCell ref="A2:E2"/>
    <mergeCell ref="B5:E5"/>
    <mergeCell ref="C15:E15"/>
    <mergeCell ref="C12:E12"/>
    <mergeCell ref="C16:E16"/>
    <mergeCell ref="C17:E17"/>
    <mergeCell ref="B10:E10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416" t="s">
        <v>33</v>
      </c>
      <c r="B1" s="417"/>
      <c r="C1" s="418"/>
      <c r="D1" s="419" t="s">
        <v>34</v>
      </c>
      <c r="E1" s="420"/>
      <c r="F1" s="419" t="s">
        <v>35</v>
      </c>
      <c r="G1" s="421"/>
    </row>
    <row r="2" spans="1:7" ht="12.75" customHeight="1">
      <c r="A2" s="422" t="s">
        <v>36</v>
      </c>
      <c r="B2" s="423"/>
      <c r="C2" s="424"/>
      <c r="D2" s="210">
        <v>98</v>
      </c>
      <c r="E2" s="227"/>
      <c r="F2" s="210">
        <v>90</v>
      </c>
      <c r="G2" s="228"/>
    </row>
    <row r="3" spans="1:7" ht="16.5" customHeight="1">
      <c r="A3" s="222"/>
      <c r="B3" s="425" t="s">
        <v>37</v>
      </c>
      <c r="C3" s="424"/>
      <c r="D3" s="210">
        <v>98</v>
      </c>
      <c r="E3" s="229">
        <f>D3/D2</f>
        <v>1</v>
      </c>
      <c r="F3" s="210">
        <v>0</v>
      </c>
      <c r="G3" s="230"/>
    </row>
    <row r="4" spans="1:9" ht="28.5" customHeight="1">
      <c r="A4" s="223"/>
      <c r="B4" s="414" t="s">
        <v>279</v>
      </c>
      <c r="C4" s="415"/>
      <c r="D4" s="210">
        <v>98</v>
      </c>
      <c r="E4" s="229">
        <f>D4/D2</f>
        <v>1</v>
      </c>
      <c r="F4" s="210">
        <v>90</v>
      </c>
      <c r="G4" s="231">
        <f>F4/$F$2</f>
        <v>1</v>
      </c>
      <c r="I4" s="292"/>
    </row>
    <row r="5" spans="1:7" ht="42.75" customHeight="1">
      <c r="A5" s="223"/>
      <c r="B5" s="414" t="s">
        <v>38</v>
      </c>
      <c r="C5" s="415"/>
      <c r="D5" s="289">
        <f>D2-D4</f>
        <v>0</v>
      </c>
      <c r="E5" s="229">
        <f>D5/D2</f>
        <v>0</v>
      </c>
      <c r="F5" s="289">
        <f>F2-$F$4</f>
        <v>0</v>
      </c>
      <c r="G5" s="231">
        <f>F5/$F$2</f>
        <v>0</v>
      </c>
    </row>
    <row r="6" spans="1:7" ht="15" customHeight="1">
      <c r="A6" s="223"/>
      <c r="B6" s="220"/>
      <c r="C6" s="221" t="s">
        <v>39</v>
      </c>
      <c r="D6" s="210">
        <v>0</v>
      </c>
      <c r="E6" s="229" t="e">
        <f>D6/$D$5</f>
        <v>#DIV/0!</v>
      </c>
      <c r="F6" s="210">
        <v>0</v>
      </c>
      <c r="G6" s="231" t="e">
        <f>F6/$F$5</f>
        <v>#DIV/0!</v>
      </c>
    </row>
    <row r="7" spans="1:7" ht="15" customHeight="1">
      <c r="A7" s="223"/>
      <c r="B7" s="220"/>
      <c r="C7" s="221" t="s">
        <v>40</v>
      </c>
      <c r="D7" s="210">
        <v>0</v>
      </c>
      <c r="E7" s="229" t="e">
        <f>D7/$D$5</f>
        <v>#DIV/0!</v>
      </c>
      <c r="F7" s="210"/>
      <c r="G7" s="231" t="e">
        <f>F7/$F$5</f>
        <v>#DIV/0!</v>
      </c>
    </row>
    <row r="8" spans="1:7" ht="30" customHeight="1">
      <c r="A8" s="223"/>
      <c r="B8" s="220"/>
      <c r="C8" s="221" t="s">
        <v>107</v>
      </c>
      <c r="D8" s="210">
        <v>0</v>
      </c>
      <c r="E8" s="229" t="e">
        <f>D8/$D$5</f>
        <v>#DIV/0!</v>
      </c>
      <c r="F8" s="210">
        <v>0</v>
      </c>
      <c r="G8" s="231" t="e">
        <f>F8/$F$5</f>
        <v>#DIV/0!</v>
      </c>
    </row>
    <row r="9" spans="1:7" ht="15" customHeight="1">
      <c r="A9" s="223"/>
      <c r="B9" s="220"/>
      <c r="C9" s="221" t="s">
        <v>41</v>
      </c>
      <c r="D9" s="210">
        <v>0</v>
      </c>
      <c r="E9" s="229" t="e">
        <f>D9/$D$5</f>
        <v>#DIV/0!</v>
      </c>
      <c r="F9" s="210">
        <v>0</v>
      </c>
      <c r="G9" s="231" t="e">
        <f>F9/$F$5</f>
        <v>#DIV/0!</v>
      </c>
    </row>
    <row r="10" spans="1:7" ht="15" customHeight="1" thickBot="1">
      <c r="A10" s="224"/>
      <c r="B10" s="225"/>
      <c r="C10" s="226" t="s">
        <v>42</v>
      </c>
      <c r="D10" s="232">
        <v>0</v>
      </c>
      <c r="E10" s="233" t="e">
        <f>D10/$D$5</f>
        <v>#DIV/0!</v>
      </c>
      <c r="F10" s="232">
        <v>0</v>
      </c>
      <c r="G10" s="234" t="e">
        <f>F10/$F$5</f>
        <v>#DIV/0!</v>
      </c>
    </row>
    <row r="11" spans="1:2" ht="15">
      <c r="A11" s="110"/>
      <c r="B11" s="109" t="s">
        <v>159</v>
      </c>
    </row>
    <row r="21" spans="5:7" ht="12.75">
      <c r="E21" s="6" t="s">
        <v>34</v>
      </c>
      <c r="G21" s="6" t="s">
        <v>35</v>
      </c>
    </row>
    <row r="22" spans="1:3" ht="12.75">
      <c r="A22" s="12"/>
      <c r="B22" s="12"/>
      <c r="C22" s="12"/>
    </row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7">
    <mergeCell ref="B5:C5"/>
    <mergeCell ref="A1:C1"/>
    <mergeCell ref="D1:E1"/>
    <mergeCell ref="F1:G1"/>
    <mergeCell ref="A2:C2"/>
    <mergeCell ref="B3:C3"/>
    <mergeCell ref="B4:C4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426" t="s">
        <v>33</v>
      </c>
      <c r="B1" s="426"/>
      <c r="C1" s="427" t="s">
        <v>43</v>
      </c>
      <c r="D1" s="427"/>
    </row>
    <row r="2" spans="1:6" ht="33" customHeight="1">
      <c r="A2" s="380" t="s">
        <v>44</v>
      </c>
      <c r="B2" s="428"/>
      <c r="C2" s="334">
        <v>15</v>
      </c>
      <c r="D2" s="9">
        <f>C2/(C2+C4)</f>
        <v>1</v>
      </c>
      <c r="F2" s="292"/>
    </row>
    <row r="3" spans="1:4" ht="16.5" customHeight="1">
      <c r="A3" s="8"/>
      <c r="B3" s="7" t="s">
        <v>45</v>
      </c>
      <c r="C3" s="334">
        <v>15</v>
      </c>
      <c r="D3" s="9">
        <f>C3/C2</f>
        <v>1</v>
      </c>
    </row>
    <row r="4" spans="1:4" ht="28.5" customHeight="1">
      <c r="A4" s="380" t="s">
        <v>46</v>
      </c>
      <c r="B4" s="428"/>
      <c r="C4" s="334">
        <v>0</v>
      </c>
      <c r="D4" s="9">
        <f>C4/(C2+C4)</f>
        <v>0</v>
      </c>
    </row>
    <row r="5" spans="1:4" ht="12.75" customHeight="1">
      <c r="A5" s="10"/>
      <c r="B5" s="11" t="s">
        <v>47</v>
      </c>
      <c r="C5" s="334">
        <v>0</v>
      </c>
      <c r="D5" s="9" t="e">
        <f aca="true" t="shared" si="0" ref="D5:D14">C5/$C$4</f>
        <v>#DIV/0!</v>
      </c>
    </row>
    <row r="6" spans="1:4" ht="12.75" customHeight="1">
      <c r="A6" s="10"/>
      <c r="B6" s="11" t="s">
        <v>48</v>
      </c>
      <c r="C6" s="334">
        <v>0</v>
      </c>
      <c r="D6" s="9" t="e">
        <f t="shared" si="0"/>
        <v>#DIV/0!</v>
      </c>
    </row>
    <row r="7" spans="1:4" ht="12.75" customHeight="1">
      <c r="A7" s="10"/>
      <c r="B7" s="11" t="s">
        <v>49</v>
      </c>
      <c r="C7" s="334">
        <v>0</v>
      </c>
      <c r="D7" s="9" t="e">
        <f t="shared" si="0"/>
        <v>#DIV/0!</v>
      </c>
    </row>
    <row r="8" spans="1:4" ht="12.75" customHeight="1">
      <c r="A8" s="10"/>
      <c r="B8" s="11" t="s">
        <v>50</v>
      </c>
      <c r="C8" s="334">
        <v>0</v>
      </c>
      <c r="D8" s="9" t="e">
        <f t="shared" si="0"/>
        <v>#DIV/0!</v>
      </c>
    </row>
    <row r="9" spans="1:4" ht="12.75" customHeight="1">
      <c r="A9" s="10"/>
      <c r="B9" s="11" t="s">
        <v>51</v>
      </c>
      <c r="C9" s="334">
        <v>0</v>
      </c>
      <c r="D9" s="9" t="e">
        <f t="shared" si="0"/>
        <v>#DIV/0!</v>
      </c>
    </row>
    <row r="10" spans="1:4" ht="12.75" customHeight="1">
      <c r="A10" s="10"/>
      <c r="B10" s="11" t="s">
        <v>52</v>
      </c>
      <c r="C10" s="334">
        <v>0</v>
      </c>
      <c r="D10" s="9" t="e">
        <f t="shared" si="0"/>
        <v>#DIV/0!</v>
      </c>
    </row>
    <row r="11" spans="1:4" ht="12.75" customHeight="1">
      <c r="A11" s="10"/>
      <c r="B11" s="11" t="s">
        <v>53</v>
      </c>
      <c r="C11" s="334">
        <v>0</v>
      </c>
      <c r="D11" s="9" t="e">
        <f t="shared" si="0"/>
        <v>#DIV/0!</v>
      </c>
    </row>
    <row r="12" spans="1:4" ht="12.75" customHeight="1">
      <c r="A12" s="10"/>
      <c r="B12" s="11" t="s">
        <v>54</v>
      </c>
      <c r="C12" s="334">
        <v>0</v>
      </c>
      <c r="D12" s="9" t="e">
        <f t="shared" si="0"/>
        <v>#DIV/0!</v>
      </c>
    </row>
    <row r="13" spans="1:4" ht="15" customHeight="1">
      <c r="A13" s="10"/>
      <c r="B13" s="11" t="s">
        <v>55</v>
      </c>
      <c r="C13" s="334">
        <v>0</v>
      </c>
      <c r="D13" s="9" t="e">
        <f t="shared" si="0"/>
        <v>#DIV/0!</v>
      </c>
    </row>
    <row r="14" spans="1:4" ht="15" customHeight="1">
      <c r="A14" s="10"/>
      <c r="B14" s="11" t="s">
        <v>56</v>
      </c>
      <c r="C14" s="334">
        <v>0</v>
      </c>
      <c r="D14" s="9" t="e">
        <f t="shared" si="0"/>
        <v>#DIV/0!</v>
      </c>
    </row>
    <row r="15" spans="1:2" ht="15">
      <c r="A15" s="110"/>
      <c r="B15" s="109" t="s">
        <v>159</v>
      </c>
    </row>
    <row r="16" spans="1:2" ht="7.5" customHeight="1">
      <c r="A16" s="12"/>
      <c r="B16" s="12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"/>
  <sheetViews>
    <sheetView view="pageBreakPreview" zoomScale="130" zoomScaleNormal="115" zoomScaleSheetLayoutView="130" zoomScalePageLayoutView="0" workbookViewId="0" topLeftCell="B1">
      <selection activeCell="C26" sqref="C26"/>
    </sheetView>
  </sheetViews>
  <sheetFormatPr defaultColWidth="9.140625" defaultRowHeight="15"/>
  <cols>
    <col min="3" max="3" width="59.7109375" style="0" customWidth="1"/>
    <col min="4" max="4" width="14.421875" style="0" customWidth="1"/>
    <col min="5" max="5" width="17.00390625" style="0" customWidth="1"/>
    <col min="6" max="6" width="16.140625" style="0" customWidth="1"/>
    <col min="7" max="7" width="15.00390625" style="0" customWidth="1"/>
    <col min="8" max="8" width="15.28125" style="0" customWidth="1"/>
  </cols>
  <sheetData>
    <row r="1" spans="1:11" ht="18.75">
      <c r="A1" s="299" t="s">
        <v>230</v>
      </c>
      <c r="B1" s="299"/>
      <c r="C1" s="299"/>
      <c r="K1" s="293"/>
    </row>
    <row r="2" spans="1:12" ht="81" customHeight="1">
      <c r="A2" s="431" t="s">
        <v>155</v>
      </c>
      <c r="B2" s="432"/>
      <c r="C2" s="433"/>
      <c r="D2" s="171" t="s">
        <v>239</v>
      </c>
      <c r="E2" s="171" t="s">
        <v>240</v>
      </c>
      <c r="F2" s="171" t="s">
        <v>241</v>
      </c>
      <c r="G2" s="171" t="s">
        <v>272</v>
      </c>
      <c r="H2" s="171" t="s">
        <v>242</v>
      </c>
      <c r="K2" s="293"/>
      <c r="L2" s="298"/>
    </row>
    <row r="3" spans="1:8" ht="15" customHeight="1">
      <c r="A3" s="429" t="s">
        <v>231</v>
      </c>
      <c r="B3" s="434"/>
      <c r="C3" s="430"/>
      <c r="D3" s="287">
        <v>237000</v>
      </c>
      <c r="E3" s="287">
        <v>0</v>
      </c>
      <c r="F3" s="287">
        <v>0</v>
      </c>
      <c r="G3" s="286">
        <f>SUM(D3:F3)</f>
        <v>237000</v>
      </c>
      <c r="H3" s="335">
        <f>G3/'Охват питанием'!K4</f>
        <v>2418.3673469387754</v>
      </c>
    </row>
    <row r="4" spans="1:8" ht="15" customHeight="1">
      <c r="A4" s="429" t="s">
        <v>25</v>
      </c>
      <c r="B4" s="434"/>
      <c r="C4" s="430"/>
      <c r="D4" s="287">
        <v>236560</v>
      </c>
      <c r="E4" s="287">
        <v>0</v>
      </c>
      <c r="F4" s="287">
        <v>0</v>
      </c>
      <c r="G4" s="286">
        <f aca="true" t="shared" si="0" ref="G4:G11">SUM(D4:F4)</f>
        <v>236560</v>
      </c>
      <c r="H4" s="335">
        <f>G4/'Охват питанием'!K4</f>
        <v>2413.877551020408</v>
      </c>
    </row>
    <row r="5" spans="1:9" ht="15" customHeight="1">
      <c r="A5" s="2"/>
      <c r="B5" s="429" t="s">
        <v>26</v>
      </c>
      <c r="C5" s="430"/>
      <c r="D5" s="287">
        <v>0</v>
      </c>
      <c r="E5" s="287">
        <v>0</v>
      </c>
      <c r="F5" s="287">
        <v>36260</v>
      </c>
      <c r="G5" s="286">
        <f t="shared" si="0"/>
        <v>36260</v>
      </c>
      <c r="H5" s="335">
        <f>G5/'Охват питанием'!K4</f>
        <v>370</v>
      </c>
      <c r="I5" s="293"/>
    </row>
    <row r="6" spans="1:8" ht="15" customHeight="1">
      <c r="A6" s="2"/>
      <c r="B6" s="429" t="s">
        <v>27</v>
      </c>
      <c r="C6" s="430"/>
      <c r="D6" s="287">
        <v>236560</v>
      </c>
      <c r="E6" s="287">
        <v>0</v>
      </c>
      <c r="F6" s="287">
        <v>0</v>
      </c>
      <c r="G6" s="286">
        <f t="shared" si="0"/>
        <v>236560</v>
      </c>
      <c r="H6" s="335">
        <f>G6/'Охват питанием'!K4</f>
        <v>2413.877551020408</v>
      </c>
    </row>
    <row r="7" spans="1:8" ht="15" customHeight="1">
      <c r="A7" s="2"/>
      <c r="B7" s="429" t="s">
        <v>28</v>
      </c>
      <c r="C7" s="430"/>
      <c r="D7" s="287">
        <v>0</v>
      </c>
      <c r="E7" s="287">
        <v>0</v>
      </c>
      <c r="F7" s="287">
        <v>0</v>
      </c>
      <c r="G7" s="286">
        <f t="shared" si="0"/>
        <v>0</v>
      </c>
      <c r="H7" s="335">
        <f>G7/'Охват питанием'!K4</f>
        <v>0</v>
      </c>
    </row>
    <row r="8" spans="1:8" ht="15" customHeight="1">
      <c r="A8" s="2"/>
      <c r="B8" s="429" t="s">
        <v>29</v>
      </c>
      <c r="C8" s="430"/>
      <c r="D8" s="287">
        <v>0</v>
      </c>
      <c r="E8" s="287">
        <v>0</v>
      </c>
      <c r="F8" s="287">
        <v>0</v>
      </c>
      <c r="G8" s="286">
        <f t="shared" si="0"/>
        <v>0</v>
      </c>
      <c r="H8" s="335">
        <f>G8/'Охват питанием'!K4</f>
        <v>0</v>
      </c>
    </row>
    <row r="9" spans="1:8" ht="15" customHeight="1">
      <c r="A9" s="2"/>
      <c r="B9" s="429" t="s">
        <v>30</v>
      </c>
      <c r="C9" s="430"/>
      <c r="D9" s="287">
        <v>0</v>
      </c>
      <c r="E9" s="287">
        <v>0</v>
      </c>
      <c r="F9" s="287">
        <v>0</v>
      </c>
      <c r="G9" s="286">
        <f t="shared" si="0"/>
        <v>0</v>
      </c>
      <c r="H9" s="335">
        <f>G9/'Охват питанием'!K4</f>
        <v>0</v>
      </c>
    </row>
    <row r="10" spans="1:8" ht="15" customHeight="1">
      <c r="A10" s="2"/>
      <c r="B10" s="429" t="s">
        <v>31</v>
      </c>
      <c r="C10" s="430"/>
      <c r="D10" s="287">
        <v>0</v>
      </c>
      <c r="E10" s="287">
        <v>0</v>
      </c>
      <c r="F10" s="287">
        <v>0</v>
      </c>
      <c r="G10" s="286">
        <f t="shared" si="0"/>
        <v>0</v>
      </c>
      <c r="H10" s="335">
        <f>G10/'Охват питанием'!K4</f>
        <v>0</v>
      </c>
    </row>
    <row r="11" spans="1:8" ht="15" customHeight="1">
      <c r="A11" s="2"/>
      <c r="B11" s="429" t="s">
        <v>288</v>
      </c>
      <c r="C11" s="430"/>
      <c r="D11" s="287">
        <v>0</v>
      </c>
      <c r="E11" s="287">
        <v>0</v>
      </c>
      <c r="F11" s="287">
        <v>0</v>
      </c>
      <c r="G11" s="286">
        <f t="shared" si="0"/>
        <v>0</v>
      </c>
      <c r="H11" s="335">
        <f>G11/'Охват питанием'!K4</f>
        <v>0</v>
      </c>
    </row>
    <row r="12" spans="1:2" ht="15">
      <c r="A12" s="110"/>
      <c r="B12" s="109" t="s">
        <v>159</v>
      </c>
    </row>
  </sheetData>
  <sheetProtection password="CA6C" sheet="1"/>
  <protectedRanges>
    <protectedRange sqref="D3:F11" name="Диапазон1"/>
  </protectedRanges>
  <mergeCells count="10">
    <mergeCell ref="B10:C10"/>
    <mergeCell ref="A2:C2"/>
    <mergeCell ref="B5:C5"/>
    <mergeCell ref="B11:C11"/>
    <mergeCell ref="A4:C4"/>
    <mergeCell ref="A3:C3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view="pageBreakPreview" zoomScale="115" zoomScaleSheetLayoutView="115" zoomScalePageLayoutView="0" workbookViewId="0" topLeftCell="A1">
      <selection activeCell="A2" sqref="A2:E2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2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336" t="s">
        <v>291</v>
      </c>
      <c r="C1" s="295"/>
    </row>
    <row r="2" spans="1:7" ht="51.75" thickBot="1">
      <c r="A2" s="449" t="s">
        <v>184</v>
      </c>
      <c r="B2" s="450"/>
      <c r="C2" s="450"/>
      <c r="D2" s="450"/>
      <c r="E2" s="451"/>
      <c r="F2" s="252" t="s">
        <v>69</v>
      </c>
      <c r="G2" s="253" t="s">
        <v>70</v>
      </c>
    </row>
    <row r="3" spans="1:7" ht="30" customHeight="1">
      <c r="A3" s="439" t="s">
        <v>220</v>
      </c>
      <c r="B3" s="440"/>
      <c r="C3" s="440"/>
      <c r="D3" s="440"/>
      <c r="E3" s="441"/>
      <c r="F3" s="247">
        <f>Пищеблок!C3</f>
        <v>1</v>
      </c>
      <c r="G3" s="248"/>
    </row>
    <row r="4" spans="1:7" ht="14.25" customHeight="1">
      <c r="A4" s="249"/>
      <c r="B4" s="438" t="s">
        <v>71</v>
      </c>
      <c r="C4" s="438"/>
      <c r="D4" s="438"/>
      <c r="E4" s="438"/>
      <c r="F4" s="246">
        <v>0</v>
      </c>
      <c r="G4" s="250">
        <f aca="true" t="shared" si="0" ref="G4:G11">F4/$F$3</f>
        <v>0</v>
      </c>
    </row>
    <row r="5" spans="1:7" ht="15">
      <c r="A5" s="249"/>
      <c r="B5" s="438" t="s">
        <v>72</v>
      </c>
      <c r="C5" s="438"/>
      <c r="D5" s="438"/>
      <c r="E5" s="438"/>
      <c r="F5" s="246">
        <v>1</v>
      </c>
      <c r="G5" s="250">
        <f t="shared" si="0"/>
        <v>1</v>
      </c>
    </row>
    <row r="6" spans="1:7" ht="15">
      <c r="A6" s="249"/>
      <c r="B6" s="438" t="s">
        <v>73</v>
      </c>
      <c r="C6" s="438"/>
      <c r="D6" s="438"/>
      <c r="E6" s="438"/>
      <c r="F6" s="246">
        <v>0</v>
      </c>
      <c r="G6" s="250">
        <f t="shared" si="0"/>
        <v>0</v>
      </c>
    </row>
    <row r="7" spans="1:7" ht="15">
      <c r="A7" s="249"/>
      <c r="B7" s="438" t="s">
        <v>74</v>
      </c>
      <c r="C7" s="438"/>
      <c r="D7" s="438"/>
      <c r="E7" s="438"/>
      <c r="F7" s="246">
        <v>0</v>
      </c>
      <c r="G7" s="250">
        <f t="shared" si="0"/>
        <v>0</v>
      </c>
    </row>
    <row r="8" spans="1:7" ht="15">
      <c r="A8" s="249"/>
      <c r="B8" s="442" t="s">
        <v>180</v>
      </c>
      <c r="C8" s="442"/>
      <c r="D8" s="442"/>
      <c r="E8" s="442"/>
      <c r="F8" s="246">
        <v>0</v>
      </c>
      <c r="G8" s="250">
        <f t="shared" si="0"/>
        <v>0</v>
      </c>
    </row>
    <row r="9" spans="1:7" ht="31.5" customHeight="1">
      <c r="A9" s="443" t="s">
        <v>181</v>
      </c>
      <c r="B9" s="444"/>
      <c r="C9" s="444"/>
      <c r="D9" s="444"/>
      <c r="E9" s="445"/>
      <c r="F9" s="246">
        <v>0</v>
      </c>
      <c r="G9" s="250">
        <f t="shared" si="0"/>
        <v>0</v>
      </c>
    </row>
    <row r="10" spans="1:7" ht="45.75" customHeight="1">
      <c r="A10" s="446" t="s">
        <v>182</v>
      </c>
      <c r="B10" s="447"/>
      <c r="C10" s="447"/>
      <c r="D10" s="447"/>
      <c r="E10" s="448"/>
      <c r="F10" s="246">
        <v>1</v>
      </c>
      <c r="G10" s="250">
        <f t="shared" si="0"/>
        <v>1</v>
      </c>
    </row>
    <row r="11" spans="1:7" ht="32.25" customHeight="1">
      <c r="A11" s="452" t="s">
        <v>75</v>
      </c>
      <c r="B11" s="453"/>
      <c r="C11" s="453"/>
      <c r="D11" s="453"/>
      <c r="E11" s="453"/>
      <c r="F11" s="246">
        <v>0</v>
      </c>
      <c r="G11" s="250">
        <f t="shared" si="0"/>
        <v>0</v>
      </c>
    </row>
    <row r="12" spans="1:7" ht="18.75" customHeight="1">
      <c r="A12" s="443" t="s">
        <v>76</v>
      </c>
      <c r="B12" s="444"/>
      <c r="C12" s="444"/>
      <c r="D12" s="444"/>
      <c r="E12" s="445"/>
      <c r="F12" s="285"/>
      <c r="G12" s="251"/>
    </row>
    <row r="13" spans="1:7" ht="12.75" customHeight="1">
      <c r="A13" s="249"/>
      <c r="B13" s="438" t="s">
        <v>183</v>
      </c>
      <c r="C13" s="438"/>
      <c r="D13" s="438"/>
      <c r="E13" s="438"/>
      <c r="F13" s="246">
        <v>0</v>
      </c>
      <c r="G13" s="250">
        <f>F13/$F$3</f>
        <v>0</v>
      </c>
    </row>
    <row r="14" spans="1:7" ht="12.75" customHeight="1">
      <c r="A14" s="249"/>
      <c r="B14" s="438" t="s">
        <v>77</v>
      </c>
      <c r="C14" s="438"/>
      <c r="D14" s="438"/>
      <c r="E14" s="438"/>
      <c r="F14" s="246">
        <v>1</v>
      </c>
      <c r="G14" s="250">
        <f>F14/$F$3</f>
        <v>1</v>
      </c>
    </row>
    <row r="15" spans="1:7" ht="17.25" customHeight="1">
      <c r="A15" s="249"/>
      <c r="B15" s="442" t="s">
        <v>78</v>
      </c>
      <c r="C15" s="442"/>
      <c r="D15" s="442"/>
      <c r="E15" s="442"/>
      <c r="F15" s="246">
        <v>0</v>
      </c>
      <c r="G15" s="250">
        <f>F15/$F$3</f>
        <v>0</v>
      </c>
    </row>
    <row r="16" spans="1:7" ht="46.5" customHeight="1">
      <c r="A16" s="452" t="s">
        <v>79</v>
      </c>
      <c r="B16" s="453"/>
      <c r="C16" s="453"/>
      <c r="D16" s="453"/>
      <c r="E16" s="453"/>
      <c r="F16" s="285"/>
      <c r="G16" s="251"/>
    </row>
    <row r="17" spans="1:7" ht="12.75" customHeight="1">
      <c r="A17" s="249"/>
      <c r="B17" s="438" t="s">
        <v>80</v>
      </c>
      <c r="C17" s="438"/>
      <c r="D17" s="438"/>
      <c r="E17" s="438"/>
      <c r="F17" s="246">
        <v>0</v>
      </c>
      <c r="G17" s="250">
        <f>F17/$F$3</f>
        <v>0</v>
      </c>
    </row>
    <row r="18" spans="1:7" ht="12.75" customHeight="1">
      <c r="A18" s="249"/>
      <c r="B18" s="438" t="s">
        <v>81</v>
      </c>
      <c r="C18" s="438"/>
      <c r="D18" s="438"/>
      <c r="E18" s="438"/>
      <c r="F18" s="246">
        <v>1</v>
      </c>
      <c r="G18" s="250">
        <f>F18/$F$3</f>
        <v>1</v>
      </c>
    </row>
    <row r="19" spans="1:7" ht="12.75" customHeight="1">
      <c r="A19" s="249"/>
      <c r="B19" s="442" t="s">
        <v>82</v>
      </c>
      <c r="C19" s="442"/>
      <c r="D19" s="442"/>
      <c r="E19" s="442"/>
      <c r="F19" s="246">
        <v>1</v>
      </c>
      <c r="G19" s="250">
        <f>F19/$F$3</f>
        <v>1</v>
      </c>
    </row>
    <row r="20" spans="1:9" ht="24" customHeight="1" thickBot="1">
      <c r="A20" s="435" t="s">
        <v>301</v>
      </c>
      <c r="B20" s="436"/>
      <c r="C20" s="436"/>
      <c r="D20" s="436"/>
      <c r="E20" s="437"/>
      <c r="F20" s="308">
        <v>0</v>
      </c>
      <c r="G20" s="296"/>
      <c r="I20" s="292"/>
    </row>
    <row r="21" spans="1:2" ht="15">
      <c r="A21" s="149" t="s">
        <v>157</v>
      </c>
      <c r="B21" s="94" t="s">
        <v>158</v>
      </c>
    </row>
    <row r="22" spans="1:2" ht="15">
      <c r="A22" s="110"/>
      <c r="B22" s="109" t="s">
        <v>159</v>
      </c>
    </row>
  </sheetData>
  <sheetProtection password="CA6C" sheet="1"/>
  <protectedRanges>
    <protectedRange sqref="F4:F11 F13:F15 F17:F20" name="Диапазон1"/>
  </protectedRanges>
  <mergeCells count="19">
    <mergeCell ref="B19:E19"/>
    <mergeCell ref="A9:E9"/>
    <mergeCell ref="A10:E10"/>
    <mergeCell ref="A2:E2"/>
    <mergeCell ref="B14:E14"/>
    <mergeCell ref="A12:E12"/>
    <mergeCell ref="A16:E16"/>
    <mergeCell ref="A11:E11"/>
    <mergeCell ref="B13:E13"/>
    <mergeCell ref="A20:E20"/>
    <mergeCell ref="B6:E6"/>
    <mergeCell ref="A3:E3"/>
    <mergeCell ref="B4:E4"/>
    <mergeCell ref="B5:E5"/>
    <mergeCell ref="B7:E7"/>
    <mergeCell ref="B17:E17"/>
    <mergeCell ref="B15:E15"/>
    <mergeCell ref="B18:E18"/>
    <mergeCell ref="B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Лобанова</cp:lastModifiedBy>
  <cp:lastPrinted>2012-10-05T05:51:21Z</cp:lastPrinted>
  <dcterms:created xsi:type="dcterms:W3CDTF">2012-02-16T17:39:16Z</dcterms:created>
  <dcterms:modified xsi:type="dcterms:W3CDTF">2012-12-01T09:22:15Z</dcterms:modified>
  <cp:category/>
  <cp:version/>
  <cp:contentType/>
  <cp:contentStatus/>
</cp:coreProperties>
</file>